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7" activeTab="43"/>
  </bookViews>
  <sheets>
    <sheet name="ПС КР.-Город" sheetId="1" r:id="rId1"/>
    <sheet name="ПС Учхоз яч.3" sheetId="2" r:id="rId2"/>
    <sheet name="ПС Учхоз яч2" sheetId="3" r:id="rId3"/>
    <sheet name="ПС Юбилейная" sheetId="4" r:id="rId4"/>
    <sheet name="ПС Ишеевка" sheetId="5" r:id="rId5"/>
    <sheet name="ПС Мирный" sheetId="6" r:id="rId6"/>
    <sheet name="ПС Белый Яр" sheetId="7" r:id="rId7"/>
    <sheet name="ПС Зенит" sheetId="8" r:id="rId8"/>
    <sheet name="ПС Матвеевка" sheetId="9" r:id="rId9"/>
    <sheet name="ПС Кр.Река" sheetId="10" r:id="rId10"/>
    <sheet name="ПС Дм.Помр." sheetId="11" r:id="rId11"/>
    <sheet name="Н.Майна" sheetId="12" r:id="rId12"/>
    <sheet name="ПС Лебяжье" sheetId="13" r:id="rId13"/>
    <sheet name="ПС Озёрки" sheetId="14" r:id="rId14"/>
    <sheet name="ПС Л.Хмелёвка" sheetId="15" r:id="rId15"/>
    <sheet name="ПС Крупская" sheetId="16" r:id="rId16"/>
    <sheet name="ПС Тиинск яч.17" sheetId="17" r:id="rId17"/>
    <sheet name="ПС Тиинск яч.10" sheetId="18" r:id="rId18"/>
    <sheet name="ПС Н.Малыкла" sheetId="19" r:id="rId19"/>
    <sheet name="Н.Черемшанск" sheetId="20" r:id="rId20"/>
    <sheet name="ПС В.Колок" sheetId="21" r:id="rId21"/>
    <sheet name="ПС Тимошкино" sheetId="22" r:id="rId22"/>
    <sheet name="ПС Измайлово" sheetId="23" r:id="rId23"/>
    <sheet name="ПС Жадовка" sheetId="24" r:id="rId24"/>
    <sheet name="ПС Зенит яч.11" sheetId="25" r:id="rId25"/>
    <sheet name="ПС Барыш " sheetId="26" r:id="rId26"/>
    <sheet name="ПС Живайкино" sheetId="27" r:id="rId27"/>
    <sheet name="ПС Никулино" sheetId="28" r:id="rId28"/>
    <sheet name="ПС Уржумская" sheetId="29" r:id="rId29"/>
    <sheet name="ПС Каргино" sheetId="30" r:id="rId30"/>
    <sheet name="ПС Б.Кандарать" sheetId="31" r:id="rId31"/>
    <sheet name="ПС Сурская" sheetId="32" r:id="rId32"/>
    <sheet name="ПС Языково" sheetId="33" r:id="rId33"/>
    <sheet name="ПС Б.Ключищи" sheetId="34" r:id="rId34"/>
    <sheet name="ПС Сенгилей" sheetId="35" r:id="rId35"/>
    <sheet name="ПС Тушна" sheetId="36" r:id="rId36"/>
    <sheet name=" ПС Скугареев 4" sheetId="37" r:id="rId37"/>
    <sheet name="ПС Скугареев 8" sheetId="38" r:id="rId38"/>
    <sheet name="ПС Чириково" sheetId="39" r:id="rId39"/>
    <sheet name="ПС Налека" sheetId="40" r:id="rId40"/>
    <sheet name="ПС Гимово" sheetId="41" r:id="rId41"/>
    <sheet name="ПС Рачейка" sheetId="42" r:id="rId42"/>
    <sheet name="ПС Елшанка" sheetId="43" r:id="rId43"/>
    <sheet name="ПС Тереньга" sheetId="44" r:id="rId44"/>
  </sheets>
  <externalReferences>
    <externalReference r:id="rId47"/>
  </externalReferences>
  <definedNames/>
  <calcPr fullCalcOnLoad="1"/>
</workbook>
</file>

<file path=xl/sharedStrings.xml><?xml version="1.0" encoding="utf-8"?>
<sst xmlns="http://schemas.openxmlformats.org/spreadsheetml/2006/main" count="1160" uniqueCount="102">
  <si>
    <t>Нагрузка,А</t>
  </si>
  <si>
    <t>День</t>
  </si>
  <si>
    <t>Ночь</t>
  </si>
  <si>
    <t>А</t>
  </si>
  <si>
    <t>В</t>
  </si>
  <si>
    <t>С</t>
  </si>
  <si>
    <t>день</t>
  </si>
  <si>
    <t>ночь</t>
  </si>
  <si>
    <t>Р</t>
  </si>
  <si>
    <t>Вт</t>
  </si>
  <si>
    <t>Q</t>
  </si>
  <si>
    <t>ВАР</t>
  </si>
  <si>
    <t>S</t>
  </si>
  <si>
    <t>ва</t>
  </si>
  <si>
    <t>квт</t>
  </si>
  <si>
    <t>мвт</t>
  </si>
  <si>
    <t>НН</t>
  </si>
  <si>
    <t>на СН2</t>
  </si>
  <si>
    <t>Дата снятия замеров</t>
  </si>
  <si>
    <t>Uab</t>
  </si>
  <si>
    <t>Ubc</t>
  </si>
  <si>
    <t>Uса</t>
  </si>
  <si>
    <t xml:space="preserve">Замеры электрических нагрузок </t>
  </si>
  <si>
    <t>tg</t>
  </si>
  <si>
    <t>cos</t>
  </si>
  <si>
    <t>W квтч</t>
  </si>
  <si>
    <t>в месяц</t>
  </si>
  <si>
    <t>в день</t>
  </si>
  <si>
    <t>bперв</t>
  </si>
  <si>
    <t>c перв</t>
  </si>
  <si>
    <t>а перв,А</t>
  </si>
  <si>
    <t>I,А</t>
  </si>
  <si>
    <t>Pвт</t>
  </si>
  <si>
    <t>U,В</t>
  </si>
  <si>
    <t>РУ-0,4 кВ</t>
  </si>
  <si>
    <t>в час</t>
  </si>
  <si>
    <t>ТМ-25</t>
  </si>
  <si>
    <t>Место снятия замеров</t>
  </si>
  <si>
    <t xml:space="preserve">Тип трансформатора </t>
  </si>
  <si>
    <t>Замеры напряжения,В</t>
  </si>
  <si>
    <t>I ср.,А</t>
  </si>
  <si>
    <t>нн</t>
  </si>
  <si>
    <t>Время суток</t>
  </si>
  <si>
    <t>Pф,Вт</t>
  </si>
  <si>
    <t>%</t>
  </si>
  <si>
    <t>лет</t>
  </si>
  <si>
    <t>ПС "Учхоз "  яч.3 110/10   КТП-2525</t>
  </si>
  <si>
    <t>COSφ</t>
  </si>
  <si>
    <t>sinφ</t>
  </si>
  <si>
    <t>P,Вт</t>
  </si>
  <si>
    <t>Q,ВАР</t>
  </si>
  <si>
    <t>S,Ва</t>
  </si>
  <si>
    <t>S,кВа</t>
  </si>
  <si>
    <t>S,МВА</t>
  </si>
  <si>
    <t>Iср,А</t>
  </si>
  <si>
    <t xml:space="preserve">ПС "Учхоз  " 110/10   </t>
  </si>
  <si>
    <t>РУ-0,4кВ</t>
  </si>
  <si>
    <t xml:space="preserve">ПС "Мирная  " 110/10   </t>
  </si>
  <si>
    <t>КТП 2518
25кВа</t>
  </si>
  <si>
    <t xml:space="preserve">ПС "Чириково " 110/10   </t>
  </si>
  <si>
    <t xml:space="preserve">ПС "Н. Черемшанск " 110/10   </t>
  </si>
  <si>
    <t xml:space="preserve">ПС "Тимошкино " 110/10   кВ </t>
  </si>
  <si>
    <t xml:space="preserve">ПС "Измайлово " яч. 15    110/35/10    </t>
  </si>
  <si>
    <t xml:space="preserve">ПС "Скугареевка " 110/35/10    яч.4  </t>
  </si>
  <si>
    <t>ПС "Скугареевка" 110/10 кВ яч.8</t>
  </si>
  <si>
    <t xml:space="preserve">ПС "Барыш " яч.5 110/35/10   </t>
  </si>
  <si>
    <t xml:space="preserve">ПС "Живайкино " 110/35/10 яч.7   </t>
  </si>
  <si>
    <t xml:space="preserve">ПС "Гимово " 110/35/10   </t>
  </si>
  <si>
    <t>КТП-Н-6-21/25</t>
  </si>
  <si>
    <t>ПС "Юбилейная" 110/35/10  КТП б/н</t>
  </si>
  <si>
    <t xml:space="preserve">ПС "Рачейка " 110/10   </t>
  </si>
  <si>
    <t xml:space="preserve">ПС "Жадовка " 35/10  </t>
  </si>
  <si>
    <t xml:space="preserve">ПС "Каргино " 35/10   </t>
  </si>
  <si>
    <t xml:space="preserve">ПС "Бол.Кандарать " 110/10    яч. 8  </t>
  </si>
  <si>
    <t>КТП-66П/25кВА</t>
  </si>
  <si>
    <t xml:space="preserve">ПС "Языково " 110/10    яч. 15 </t>
  </si>
  <si>
    <t>ПС "Никулино " 35/10   кВ</t>
  </si>
  <si>
    <t xml:space="preserve">ПС "Новая Майна" 110/35/10 </t>
  </si>
  <si>
    <t xml:space="preserve">ПС "Озерки " 110/35/10   </t>
  </si>
  <si>
    <t xml:space="preserve">ПС "Лебяжье " 110/35/10   </t>
  </si>
  <si>
    <t xml:space="preserve">ПС "Уржумская " 110/35/10  </t>
  </si>
  <si>
    <t xml:space="preserve">ПС "Лесная Хмелевка " 110/35/10   </t>
  </si>
  <si>
    <t xml:space="preserve">ПС "Большие  Ключищи " 110/35/10   </t>
  </si>
  <si>
    <t xml:space="preserve">ПС "Крупская " 110/35/10   </t>
  </si>
  <si>
    <t xml:space="preserve">ПС "Тиинск " 110/35/10   </t>
  </si>
  <si>
    <t xml:space="preserve">ПС "Тиинск " 110/35/10 яч. 10   </t>
  </si>
  <si>
    <t xml:space="preserve">ПС "Ишеевка " 110/35/10   </t>
  </si>
  <si>
    <t xml:space="preserve">ПС "Крестово Городнище " 110/35/10   </t>
  </si>
  <si>
    <t xml:space="preserve">ПС "Белый Яр " 110/35/10   </t>
  </si>
  <si>
    <t xml:space="preserve">ПС "Зенит " 110/10   </t>
  </si>
  <si>
    <t xml:space="preserve">ПС "Матвеевка " 110/35/10 </t>
  </si>
  <si>
    <t xml:space="preserve">ПС "Красная река " 110/35/10   </t>
  </si>
  <si>
    <t xml:space="preserve">ПС "Дмитриево Помряскино " 110/35/10   </t>
  </si>
  <si>
    <t xml:space="preserve">ПС "Сурская " 110/35/10   </t>
  </si>
  <si>
    <t xml:space="preserve">ПС "Высокий Колок " яч.11  35/10 </t>
  </si>
  <si>
    <t xml:space="preserve">ПС "Новая Малыкла" 110/35/10  </t>
  </si>
  <si>
    <t xml:space="preserve">ПС "Елшанка " 110/10   яч.14  </t>
  </si>
  <si>
    <t xml:space="preserve">ПС "Тереньга " 110/35/10   </t>
  </si>
  <si>
    <t xml:space="preserve">ПС "Сенгилей город " 110/10   </t>
  </si>
  <si>
    <t xml:space="preserve">ПС "Тушна " 110/35/10   </t>
  </si>
  <si>
    <t>ПС "Налейка " яч. 6  110/35/10    КТП Н6-01/25 кВА,</t>
  </si>
  <si>
    <t>0.5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</si>
</sst>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#,##0.000000000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Calibri"/>
      <family val="2"/>
    </font>
    <font>
      <sz val="11"/>
      <color indexed="22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0" tint="-0.04997999966144562"/>
      <name val="Calibri"/>
      <family val="2"/>
    </font>
    <font>
      <sz val="10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173" fontId="4" fillId="0" borderId="0" xfId="0" applyNumberFormat="1" applyFont="1" applyFill="1" applyBorder="1" applyAlignment="1">
      <alignment/>
    </xf>
    <xf numFmtId="2" fontId="50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/>
    </xf>
    <xf numFmtId="173" fontId="50" fillId="0" borderId="0" xfId="0" applyNumberFormat="1" applyFont="1" applyFill="1" applyAlignment="1">
      <alignment/>
    </xf>
    <xf numFmtId="173" fontId="5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72" fontId="0" fillId="0" borderId="0" xfId="0" applyNumberFormat="1" applyFill="1" applyAlignment="1">
      <alignment/>
    </xf>
    <xf numFmtId="0" fontId="50" fillId="16" borderId="10" xfId="0" applyFont="1" applyFill="1" applyBorder="1" applyAlignment="1">
      <alignment vertical="center"/>
    </xf>
    <xf numFmtId="0" fontId="50" fillId="4" borderId="10" xfId="0" applyFont="1" applyFill="1" applyBorder="1" applyAlignment="1">
      <alignment vertical="center"/>
    </xf>
    <xf numFmtId="14" fontId="50" fillId="4" borderId="10" xfId="0" applyNumberFormat="1" applyFont="1" applyFill="1" applyBorder="1" applyAlignment="1">
      <alignment vertical="center"/>
    </xf>
    <xf numFmtId="14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4" fontId="50" fillId="0" borderId="0" xfId="0" applyNumberFormat="1" applyFont="1" applyFill="1" applyBorder="1" applyAlignment="1">
      <alignment vertical="center"/>
    </xf>
    <xf numFmtId="0" fontId="50" fillId="4" borderId="11" xfId="0" applyFont="1" applyFill="1" applyBorder="1" applyAlignment="1">
      <alignment horizontal="center" vertical="center"/>
    </xf>
    <xf numFmtId="0" fontId="50" fillId="4" borderId="12" xfId="0" applyFont="1" applyFill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4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2" fontId="5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2" fontId="4" fillId="34" borderId="0" xfId="0" applyNumberFormat="1" applyFont="1" applyFill="1" applyAlignment="1">
      <alignment horizontal="center"/>
    </xf>
    <xf numFmtId="0" fontId="50" fillId="0" borderId="0" xfId="0" applyFont="1" applyFill="1" applyAlignment="1">
      <alignment/>
    </xf>
    <xf numFmtId="173" fontId="4" fillId="0" borderId="0" xfId="0" applyNumberFormat="1" applyFont="1" applyFill="1" applyAlignment="1">
      <alignment horizontal="center"/>
    </xf>
    <xf numFmtId="0" fontId="51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174" fontId="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5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7" borderId="17" xfId="0" applyFill="1" applyBorder="1" applyAlignment="1">
      <alignment/>
    </xf>
    <xf numFmtId="0" fontId="5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3" borderId="0" xfId="0" applyFont="1" applyFill="1" applyAlignment="1">
      <alignment horizontal="center"/>
    </xf>
    <xf numFmtId="2" fontId="50" fillId="0" borderId="0" xfId="0" applyNumberFormat="1" applyFont="1" applyAlignment="1">
      <alignment horizontal="center"/>
    </xf>
    <xf numFmtId="175" fontId="50" fillId="0" borderId="0" xfId="0" applyNumberFormat="1" applyFont="1" applyFill="1" applyAlignment="1">
      <alignment horizontal="center"/>
    </xf>
    <xf numFmtId="2" fontId="51" fillId="0" borderId="0" xfId="0" applyNumberFormat="1" applyFont="1" applyFill="1" applyBorder="1" applyAlignment="1">
      <alignment vertical="top"/>
    </xf>
    <xf numFmtId="2" fontId="52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51" fillId="0" borderId="10" xfId="0" applyFont="1" applyFill="1" applyBorder="1" applyAlignment="1">
      <alignment vertical="top"/>
    </xf>
    <xf numFmtId="0" fontId="50" fillId="34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173" fontId="4" fillId="0" borderId="0" xfId="0" applyNumberFormat="1" applyFont="1" applyFill="1" applyBorder="1" applyAlignment="1">
      <alignment horizontal="center"/>
    </xf>
    <xf numFmtId="177" fontId="50" fillId="34" borderId="0" xfId="0" applyNumberFormat="1" applyFont="1" applyFill="1" applyAlignment="1">
      <alignment horizontal="center"/>
    </xf>
    <xf numFmtId="176" fontId="50" fillId="0" borderId="0" xfId="0" applyNumberFormat="1" applyFont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7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78" fontId="50" fillId="0" borderId="0" xfId="0" applyNumberFormat="1" applyFont="1" applyFill="1" applyAlignment="1">
      <alignment horizontal="center"/>
    </xf>
    <xf numFmtId="0" fontId="50" fillId="34" borderId="0" xfId="0" applyFont="1" applyFill="1" applyAlignment="1">
      <alignment/>
    </xf>
    <xf numFmtId="175" fontId="51" fillId="0" borderId="0" xfId="0" applyNumberFormat="1" applyFont="1" applyFill="1" applyBorder="1" applyAlignment="1">
      <alignment vertical="top"/>
    </xf>
    <xf numFmtId="175" fontId="0" fillId="0" borderId="0" xfId="0" applyNumberFormat="1" applyAlignment="1">
      <alignment horizontal="center"/>
    </xf>
    <xf numFmtId="14" fontId="50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175" fontId="50" fillId="0" borderId="0" xfId="0" applyNumberFormat="1" applyFont="1" applyFill="1" applyBorder="1" applyAlignment="1">
      <alignment horizontal="center"/>
    </xf>
    <xf numFmtId="177" fontId="50" fillId="0" borderId="0" xfId="0" applyNumberFormat="1" applyFont="1" applyFill="1" applyBorder="1" applyAlignment="1">
      <alignment horizontal="center"/>
    </xf>
    <xf numFmtId="174" fontId="50" fillId="0" borderId="0" xfId="0" applyNumberFormat="1" applyFont="1" applyFill="1" applyBorder="1" applyAlignment="1">
      <alignment horizontal="center"/>
    </xf>
    <xf numFmtId="176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55" fillId="0" borderId="0" xfId="0" applyFont="1" applyFill="1" applyAlignment="1">
      <alignment/>
    </xf>
    <xf numFmtId="2" fontId="54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172" fontId="55" fillId="0" borderId="0" xfId="0" applyNumberFormat="1" applyFont="1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172" fontId="34" fillId="0" borderId="0" xfId="0" applyNumberFormat="1" applyFont="1" applyFill="1" applyAlignment="1">
      <alignment/>
    </xf>
    <xf numFmtId="173" fontId="55" fillId="0" borderId="0" xfId="0" applyNumberFormat="1" applyFont="1" applyFill="1" applyBorder="1" applyAlignment="1">
      <alignment/>
    </xf>
    <xf numFmtId="172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74" fontId="55" fillId="0" borderId="0" xfId="0" applyNumberFormat="1" applyFont="1" applyFill="1" applyAlignment="1">
      <alignment horizontal="center"/>
    </xf>
    <xf numFmtId="2" fontId="55" fillId="0" borderId="0" xfId="0" applyNumberFormat="1" applyFont="1" applyFill="1" applyAlignment="1">
      <alignment horizontal="center"/>
    </xf>
    <xf numFmtId="173" fontId="55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3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6" fillId="38" borderId="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52" fillId="37" borderId="16" xfId="0" applyFont="1" applyFill="1" applyBorder="1" applyAlignment="1">
      <alignment horizontal="center" vertical="top" wrapText="1"/>
    </xf>
    <xf numFmtId="0" fontId="52" fillId="37" borderId="17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57" fillId="38" borderId="19" xfId="0" applyFont="1" applyFill="1" applyBorder="1" applyAlignment="1">
      <alignment horizontal="center"/>
    </xf>
    <xf numFmtId="0" fontId="50" fillId="5" borderId="10" xfId="0" applyFont="1" applyFill="1" applyBorder="1" applyAlignment="1">
      <alignment vertical="center" wrapText="1"/>
    </xf>
    <xf numFmtId="0" fontId="50" fillId="6" borderId="20" xfId="0" applyFont="1" applyFill="1" applyBorder="1" applyAlignment="1">
      <alignment horizontal="center" vertical="center" wrapText="1"/>
    </xf>
    <xf numFmtId="0" fontId="50" fillId="6" borderId="15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vertical="center" wrapText="1"/>
    </xf>
    <xf numFmtId="0" fontId="58" fillId="16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54" fillId="0" borderId="16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1" fillId="0" borderId="21" xfId="0" applyFont="1" applyFill="1" applyBorder="1" applyAlignment="1">
      <alignment vertical="center" wrapText="1"/>
    </xf>
    <xf numFmtId="0" fontId="50" fillId="5" borderId="20" xfId="0" applyFont="1" applyFill="1" applyBorder="1" applyAlignment="1">
      <alignment vertical="center" wrapText="1"/>
    </xf>
    <xf numFmtId="0" fontId="50" fillId="5" borderId="15" xfId="0" applyFont="1" applyFill="1" applyBorder="1" applyAlignment="1">
      <alignment vertical="center" wrapText="1"/>
    </xf>
    <xf numFmtId="0" fontId="58" fillId="4" borderId="16" xfId="0" applyFont="1" applyFill="1" applyBorder="1" applyAlignment="1">
      <alignment horizontal="center" vertical="center"/>
    </xf>
    <xf numFmtId="0" fontId="58" fillId="4" borderId="17" xfId="0" applyFont="1" applyFill="1" applyBorder="1" applyAlignment="1">
      <alignment horizontal="center" vertical="center"/>
    </xf>
    <xf numFmtId="0" fontId="58" fillId="4" borderId="13" xfId="0" applyFont="1" applyFill="1" applyBorder="1" applyAlignment="1">
      <alignment horizontal="center" vertical="center"/>
    </xf>
    <xf numFmtId="0" fontId="50" fillId="7" borderId="20" xfId="0" applyFont="1" applyFill="1" applyBorder="1" applyAlignment="1">
      <alignment vertical="center" wrapText="1"/>
    </xf>
    <xf numFmtId="0" fontId="50" fillId="7" borderId="15" xfId="0" applyFont="1" applyFill="1" applyBorder="1" applyAlignment="1">
      <alignment vertical="center" wrapText="1"/>
    </xf>
    <xf numFmtId="0" fontId="58" fillId="16" borderId="16" xfId="0" applyFont="1" applyFill="1" applyBorder="1" applyAlignment="1">
      <alignment horizontal="center" vertical="center"/>
    </xf>
    <xf numFmtId="0" fontId="58" fillId="16" borderId="17" xfId="0" applyFont="1" applyFill="1" applyBorder="1" applyAlignment="1">
      <alignment horizontal="center" vertical="center"/>
    </xf>
    <xf numFmtId="0" fontId="58" fillId="16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/>
    </xf>
    <xf numFmtId="175" fontId="0" fillId="0" borderId="16" xfId="0" applyNumberFormat="1" applyFont="1" applyFill="1" applyBorder="1" applyAlignment="1">
      <alignment horizontal="center"/>
    </xf>
    <xf numFmtId="175" fontId="0" fillId="0" borderId="13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8" fillId="37" borderId="16" xfId="0" applyFont="1" applyFill="1" applyBorder="1" applyAlignment="1">
      <alignment horizontal="center" vertical="top" wrapText="1"/>
    </xf>
    <xf numFmtId="0" fontId="58" fillId="37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&#1086;&#1073;&#1097;&#1072;&#1103;\&#1055;&#1077;&#1088;&#1077;&#1087;&#1080;&#1089;&#1082;&#1072;\&#1069;&#1085;&#1077;&#1088;&#1075;&#1086;&#1089;&#1077;&#1090;&#1100;\&#1060;&#1072;&#1076;&#1077;&#1077;&#1074;&#1072;\&#1044;&#1086;&#1075;&#1086;&#1074;&#1086;&#1088;&#1072;\&#1044;&#1083;&#1103;%20&#1072;&#1082;&#1090;&#1091;&#1072;&#1083;&#1080;&#1079;&#1072;&#1094;&#1080;&#1080;%20&#1087;&#1088;&#1080;&#1083;&#1086;&#1078;&#1077;&#1085;&#1080;&#1081;%20&#1069;&#1085;.&#1089;&#1077;&#1090;&#1100;.%20&#1069;&#1085;.&#1040;&#1083;&#1100;&#1103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Альянс"/>
      <sheetName val="Энергосеть"/>
      <sheetName val="эс"/>
      <sheetName val="Поступление Э-А"/>
      <sheetName val="прилож1"/>
      <sheetName val="прилож 2"/>
      <sheetName val="Лист1"/>
      <sheetName val="Лист3"/>
    </sheetNames>
    <sheetDataSet>
      <sheetData sheetId="1">
        <row r="82">
          <cell r="A82" t="str">
            <v>КТП-1854п</v>
          </cell>
          <cell r="D82" t="str">
            <v>БС 73-021, Ульяновская обл, Ульяновский р-н, Ишеевка рп</v>
          </cell>
        </row>
        <row r="84">
          <cell r="A84" t="str">
            <v>КТП-2519</v>
          </cell>
          <cell r="D84" t="str">
            <v>БС 73-202, Ульяновская обл, Чердаклинский р-н, Архангельское с</v>
          </cell>
        </row>
        <row r="86">
          <cell r="A86" t="str">
            <v>КТП-3411п</v>
          </cell>
          <cell r="D86" t="str">
            <v>БС 73-204, Ульяновская обл, Старомайнский р-н, Красная Река с, Лесная ул, дом №8А</v>
          </cell>
        </row>
        <row r="88">
          <cell r="A88" t="str">
            <v>КТП-1381</v>
          </cell>
          <cell r="D88" t="str">
            <v>БС 73-206, Мелекесский р-н, Лесная Хмелевка с, Пионерская ул, дом №48/2</v>
          </cell>
        </row>
        <row r="90">
          <cell r="A90" t="str">
            <v>КТП-1138</v>
          </cell>
          <cell r="D90" t="str">
            <v>БС 73-302, Ульяновская обл, Мелекесский р-н, Новая Майна рп</v>
          </cell>
        </row>
        <row r="92">
          <cell r="A92" t="str">
            <v>КТП 4285</v>
          </cell>
          <cell r="D92" t="str">
            <v>БС 73-303, Ульяновская обл, Новомалыклинский р-н, Высокий Колок с</v>
          </cell>
        </row>
        <row r="94">
          <cell r="A94" t="str">
            <v>КТП-1159</v>
          </cell>
          <cell r="D94" t="str">
            <v>БС 73-305, Ульяновская обл, Мелекесский р-н, Аллагулово с</v>
          </cell>
        </row>
        <row r="96">
          <cell r="A96" t="str">
            <v>КТП-2525</v>
          </cell>
        </row>
        <row r="97">
          <cell r="D97" t="str">
            <v>БС 73-306, Ульяновская обл, Чердаклинский р-н, Октябрьский п</v>
          </cell>
        </row>
        <row r="98">
          <cell r="A98" t="str">
            <v>КТП-1501</v>
          </cell>
          <cell r="D98" t="str">
            <v>БС 73-307, Ульяновская обл, Мелекесский р-н, Новоселки п</v>
          </cell>
        </row>
        <row r="100">
          <cell r="A100" t="str">
            <v>КТП-4288</v>
          </cell>
          <cell r="D100" t="str">
            <v>БС 73-308, Ульяновская обл, Новомалыклинский р-н, Новая Малыкла с</v>
          </cell>
        </row>
        <row r="102">
          <cell r="A102" t="str">
            <v>КТП-4286</v>
          </cell>
        </row>
        <row r="103">
          <cell r="D103" t="str">
            <v>БС 73-310, Ульяновская обл, Новомалыклинский р-н, Новочеремшанск с</v>
          </cell>
        </row>
        <row r="104">
          <cell r="A104" t="str">
            <v>КТП-1599</v>
          </cell>
          <cell r="D104" t="str">
            <v>БС 73-311, Мелекесский р-н, Тиинск с, Полевая ул, в 430м восточнее, дом №18</v>
          </cell>
        </row>
        <row r="106">
          <cell r="A106" t="str">
            <v>КТП № 1281</v>
          </cell>
        </row>
        <row r="107">
          <cell r="D107" t="str">
            <v>БС 73-314, Ульяновская обл, Мелекесский р-н, Березовка п</v>
          </cell>
        </row>
        <row r="108">
          <cell r="A108" t="str">
            <v>КТП--2061</v>
          </cell>
          <cell r="D108" t="str">
            <v>БС 73-306, Ульяновская обл, Чердаклинский р-н, Октябрьский п</v>
          </cell>
        </row>
        <row r="111">
          <cell r="D111" t="str">
            <v>БС 73-316, Ульяновская обл, Чердаклинский р-н, Мирный п</v>
          </cell>
        </row>
        <row r="112">
          <cell r="A112" t="str">
            <v>КТП-1598</v>
          </cell>
        </row>
        <row r="113">
          <cell r="D113" t="str">
            <v>БС 73-317, Мелекесский р-н, Бригадировка с</v>
          </cell>
        </row>
        <row r="114">
          <cell r="A114" t="str">
            <v>КТП №1125</v>
          </cell>
        </row>
        <row r="115">
          <cell r="D115" t="str">
            <v>БС 73-401, Ульяновская обл, Чердаклинский р-н, Крестово Городище с</v>
          </cell>
        </row>
        <row r="116">
          <cell r="A116" t="str">
            <v>КТП - № 2510</v>
          </cell>
          <cell r="D116" t="str">
            <v>БС 73-402, Ульяновская обл, Чердаклинский р-н, Белый Яр</v>
          </cell>
        </row>
        <row r="120">
          <cell r="A120" t="str">
            <v>КТП -7215</v>
          </cell>
          <cell r="D120" t="str">
            <v>БС 73-408, Ульяновская обл, Сенгилеевский р-н, Цемзавод рп</v>
          </cell>
        </row>
        <row r="122">
          <cell r="A122" t="str">
            <v>КТП7221</v>
          </cell>
          <cell r="D122" t="str">
            <v>БС 73-412, Ульяновская обл, Сенгилеевский р-н, Тушна с</v>
          </cell>
        </row>
        <row r="124">
          <cell r="A124" t="str">
            <v>КТП 1382п
</v>
          </cell>
          <cell r="D124" t="str">
            <v>БС 73-501, Ульяновская обл, Ульяновский р-н, Большие Ключищи с</v>
          </cell>
        </row>
        <row r="126">
          <cell r="A126" t="str">
            <v>КТП 6288 П
</v>
          </cell>
        </row>
        <row r="127">
          <cell r="D127" t="str">
            <v>БС 73-502, Ульяновская обл, Тереньгульский р-н, Солдатская Ташла с</v>
          </cell>
        </row>
        <row r="128">
          <cell r="A128" t="str">
            <v>КТП 6283 П
</v>
          </cell>
          <cell r="D128" t="str">
            <v>БС 73-503, Ульяновская обл, Тереньгульский р-н, Ясашная Ташла с</v>
          </cell>
        </row>
        <row r="131">
          <cell r="D131" t="str">
            <v>БС 73-506, Ульяновская обл, Барышский р-н, Старотимошкино рп</v>
          </cell>
        </row>
        <row r="132">
          <cell r="A132" t="str">
            <v>КТП-10/0,4 кВ-45</v>
          </cell>
          <cell r="D132" t="str">
            <v>БС 73-518, Ульяновская обл, Кузоватовский р-н, Порецкое с</v>
          </cell>
        </row>
        <row r="134">
          <cell r="A134" t="str">
            <v>КТП И 15-09/25</v>
          </cell>
          <cell r="D134" t="str">
            <v>БС 73-519, Ульяновская обл, Барышский р-н, Водорацкие Выселки д</v>
          </cell>
        </row>
        <row r="137">
          <cell r="A137" t="str">
            <v>КТП№ 6339 П/25</v>
          </cell>
          <cell r="D137" t="str">
            <v>БС 73-524, Ульяновская обл, Тереньгульский р-н, Тереньга рп</v>
          </cell>
        </row>
        <row r="138">
          <cell r="A138" t="str">
            <v>КТП-10/04 кВ Г9-02/25 кВА</v>
          </cell>
        </row>
        <row r="139">
          <cell r="D139" t="str">
            <v>БС 73-525, Ульяновская обл, Кузоватовский р-н, Стоговка с</v>
          </cell>
        </row>
        <row r="140">
          <cell r="A140" t="str">
            <v>КТП 05/25 </v>
          </cell>
        </row>
        <row r="141">
          <cell r="D141" t="str">
            <v>БС 73-526, Ульяновская обл, Кузоватовский р-н, Студенец с</v>
          </cell>
        </row>
        <row r="142">
          <cell r="A142" t="str">
            <v>КТП Н6-01/25 кВА</v>
          </cell>
        </row>
        <row r="143">
          <cell r="D143" t="str">
            <v>БС 73-527, Ульяновская обл, Кузоватовский р-н, Налейка ст</v>
          </cell>
        </row>
        <row r="144">
          <cell r="D144" t="str">
            <v>БС 73-542, Ульяновская обл, Тереньгульский р-н,  с Гавриловка</v>
          </cell>
        </row>
        <row r="145">
          <cell r="A145" t="str">
            <v>КТП№ 6262 П/25</v>
          </cell>
        </row>
        <row r="146">
          <cell r="A146" t="str">
            <v>КТП-548П</v>
          </cell>
          <cell r="D146" t="str">
            <v>БС 73-544, Ульяновская обл, Николаевский р-н, Нагорный п</v>
          </cell>
        </row>
        <row r="149">
          <cell r="A149" t="str">
            <v>КТП Ж20-30/25 кВА</v>
          </cell>
          <cell r="D149" t="str">
            <v>БС 73-546, Ульяновская обл, Барышский р-н, Красильный п</v>
          </cell>
        </row>
        <row r="150">
          <cell r="D150" t="str">
            <v>БС 73-549, Ульяновская обл, Барышский р-н, Поливаново п</v>
          </cell>
        </row>
        <row r="153">
          <cell r="A153" t="str">
            <v>КТП Б5-26/10 кВ</v>
          </cell>
          <cell r="D153" t="str">
            <v>БС 73-553, Ульяновская обл, Барышский р-н, Чувашская Решетка с, Молодежная ул</v>
          </cell>
        </row>
        <row r="154">
          <cell r="A154" t="str">
            <v>КТП Жв7-30</v>
          </cell>
        </row>
        <row r="155">
          <cell r="D155" t="str">
            <v>БС 73-581, Ульяновская обл, Барышский р-н, Загарино с</v>
          </cell>
        </row>
        <row r="157">
          <cell r="A157" t="str">
            <v>КТП № 3415 п/25 кВА</v>
          </cell>
          <cell r="D157" t="str">
            <v>БС 73-592, Ульяновская обл, Старомайнский р-н, Дмитриево-Помряскино с, Садовая ул</v>
          </cell>
        </row>
        <row r="158">
          <cell r="D158" t="str">
            <v>БС 73-602, Ульяновская обл, Ульяновский р-н, Тетюшское с</v>
          </cell>
        </row>
        <row r="159">
          <cell r="A159" t="str">
            <v>КТП -1169 п/25</v>
          </cell>
        </row>
        <row r="161">
          <cell r="D161" t="str">
            <v>БС 73-604, Ульяновская обл, Карсунский р-н, Языково рп</v>
          </cell>
        </row>
        <row r="162">
          <cell r="D162" t="str">
            <v>БС 73-605, Ульяновская обл, Карсунский р-н, Большая Кандарать с</v>
          </cell>
        </row>
        <row r="163">
          <cell r="A163" t="str">
            <v>КТП 43П</v>
          </cell>
        </row>
        <row r="164">
          <cell r="D164" t="str">
            <v>БС 73-621, Ульяновская обл, Вешкаймский р-н, Шарлово п/ст, Строительная ул,  №48, в 140м с-з</v>
          </cell>
        </row>
        <row r="165">
          <cell r="A165" t="str">
            <v>КТП 13-03/25кВА</v>
          </cell>
        </row>
        <row r="167">
          <cell r="A167" t="str">
            <v>КТП-3505п</v>
          </cell>
          <cell r="D167" t="str">
            <v>БС 73-636, Ульяновская обл, Сурский р-н, Гулюшево с, Ягодная ул, дом №40</v>
          </cell>
        </row>
        <row r="168">
          <cell r="A168" t="str">
            <v>КТП№ 3150 п</v>
          </cell>
          <cell r="D168" t="str">
            <v>БС №73-201, Ульяновская обл, Старомайнский р-н, Кокрять с</v>
          </cell>
        </row>
        <row r="174">
          <cell r="D174" t="str">
            <v>БС 73-809, Ульяновская обл, Ульяновск г, Инженерный 44-й проезд,  №1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14"/>
  <sheetViews>
    <sheetView zoomScalePageLayoutView="0" workbookViewId="0" topLeftCell="A1">
      <selection activeCell="B35" sqref="B35"/>
    </sheetView>
  </sheetViews>
  <sheetFormatPr defaultColWidth="9.140625" defaultRowHeight="15" outlineLevelRow="1"/>
  <cols>
    <col min="1" max="1" width="11.0039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8515625" style="1" customWidth="1"/>
    <col min="9" max="9" width="6.281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24" customHeight="1">
      <c r="A1" s="172" t="s">
        <v>87</v>
      </c>
      <c r="B1" s="172"/>
      <c r="C1" s="172"/>
      <c r="D1" s="172"/>
      <c r="E1" s="172"/>
      <c r="F1" s="172"/>
      <c r="G1" s="172"/>
      <c r="H1" s="172"/>
      <c r="I1" s="172"/>
    </row>
    <row r="2" spans="1:9" ht="39" customHeight="1">
      <c r="A2" s="172" t="str">
        <f>'[1]Энергосеть'!$D$115</f>
        <v>БС 73-401, Ульяновская обл, Чердаклинский р-н, Крестово Городище с</v>
      </c>
      <c r="B2" s="172"/>
      <c r="C2" s="172"/>
      <c r="D2" s="172"/>
      <c r="E2" s="172"/>
      <c r="F2" s="172"/>
      <c r="G2" s="172"/>
      <c r="H2" s="172"/>
      <c r="I2" s="172"/>
    </row>
    <row r="3" spans="1:9" ht="18.75">
      <c r="A3" s="172" t="str">
        <f>'[1]Энергосеть'!$A$114</f>
        <v>КТП №1125</v>
      </c>
      <c r="B3" s="172"/>
      <c r="C3" s="172"/>
      <c r="D3" s="172"/>
      <c r="E3" s="172"/>
      <c r="F3" s="172"/>
      <c r="G3" s="172"/>
      <c r="H3" s="172"/>
      <c r="I3" s="172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386</v>
      </c>
      <c r="D7" s="15">
        <v>385</v>
      </c>
      <c r="E7" s="15">
        <v>388</v>
      </c>
      <c r="F7" s="21">
        <f>B7</f>
        <v>43819</v>
      </c>
      <c r="G7" s="15">
        <v>386</v>
      </c>
      <c r="H7" s="15">
        <v>386</v>
      </c>
      <c r="I7" s="15">
        <v>388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43819</v>
      </c>
      <c r="C39" s="47" t="s">
        <v>6</v>
      </c>
      <c r="D39" s="70">
        <v>6</v>
      </c>
      <c r="E39" s="70">
        <v>7</v>
      </c>
      <c r="F39" s="71">
        <v>8</v>
      </c>
      <c r="G39" s="72">
        <v>1</v>
      </c>
      <c r="H39" s="170">
        <f>(D39+E39+F39)/3</f>
        <v>7</v>
      </c>
      <c r="I39" s="170"/>
    </row>
    <row r="40" spans="1:9" ht="23.25" customHeight="1">
      <c r="A40" s="54"/>
      <c r="B40" s="68">
        <f>B39</f>
        <v>43819</v>
      </c>
      <c r="C40" s="47" t="s">
        <v>7</v>
      </c>
      <c r="D40" s="55">
        <v>5</v>
      </c>
      <c r="E40" s="55">
        <v>6</v>
      </c>
      <c r="F40" s="55">
        <v>8</v>
      </c>
      <c r="G40" s="55">
        <v>1</v>
      </c>
      <c r="H40" s="170">
        <f>(D40+E40+F40)/3</f>
        <v>6.333333333333333</v>
      </c>
      <c r="I40" s="170"/>
    </row>
    <row r="41" spans="1:9" ht="23.25" customHeight="1">
      <c r="A41" s="22"/>
      <c r="B41" s="123"/>
      <c r="C41" s="124"/>
      <c r="D41" s="125"/>
      <c r="E41" s="125"/>
      <c r="F41" s="125"/>
      <c r="G41" s="125"/>
      <c r="H41" s="152"/>
      <c r="I41" s="152"/>
    </row>
    <row r="42" spans="1:9" ht="23.25" customHeight="1">
      <c r="A42" s="22"/>
      <c r="B42" s="123"/>
      <c r="C42" s="124"/>
      <c r="D42" s="125"/>
      <c r="E42" s="125"/>
      <c r="F42" s="125"/>
      <c r="G42" s="125"/>
      <c r="H42" s="152"/>
      <c r="I42" s="152"/>
    </row>
    <row r="43" spans="1:9" ht="23.25" customHeight="1">
      <c r="A43" s="22"/>
      <c r="B43" s="123"/>
      <c r="C43" s="124"/>
      <c r="D43" s="125"/>
      <c r="E43" s="125"/>
      <c r="F43" s="125"/>
      <c r="G43" s="125"/>
      <c r="H43" s="152"/>
      <c r="I43" s="152"/>
    </row>
    <row r="44" spans="1:9" ht="23.25" customHeight="1">
      <c r="A44" s="22"/>
      <c r="B44" s="123"/>
      <c r="C44" s="124"/>
      <c r="D44" s="125"/>
      <c r="E44" s="125"/>
      <c r="F44" s="125"/>
      <c r="G44" s="125"/>
      <c r="H44" s="152"/>
      <c r="I44" s="152"/>
    </row>
    <row r="45" spans="1:9" ht="23.25" customHeight="1">
      <c r="A45" s="22"/>
      <c r="B45" s="123"/>
      <c r="C45" s="124"/>
      <c r="D45" s="125"/>
      <c r="E45" s="125"/>
      <c r="F45" s="125"/>
      <c r="G45" s="125"/>
      <c r="H45" s="152"/>
      <c r="I45" s="152"/>
    </row>
    <row r="46" spans="1:9" ht="23.25" customHeight="1">
      <c r="A46" s="22"/>
      <c r="B46" s="123"/>
      <c r="C46" s="124"/>
      <c r="D46" s="125"/>
      <c r="E46" s="125"/>
      <c r="F46" s="125"/>
      <c r="G46" s="125"/>
      <c r="H46" s="152"/>
      <c r="I46" s="152"/>
    </row>
    <row r="47" spans="1:9" ht="23.25" customHeight="1">
      <c r="A47" s="22"/>
      <c r="B47" s="123"/>
      <c r="C47" s="124"/>
      <c r="D47" s="125"/>
      <c r="E47" s="125"/>
      <c r="F47" s="125"/>
      <c r="G47" s="125"/>
      <c r="H47" s="152"/>
      <c r="I47" s="152"/>
    </row>
    <row r="48" spans="1:9" ht="23.25" customHeight="1">
      <c r="A48" s="22"/>
      <c r="B48" s="123"/>
      <c r="C48" s="124"/>
      <c r="D48" s="125"/>
      <c r="E48" s="125"/>
      <c r="F48" s="125"/>
      <c r="G48" s="125"/>
      <c r="H48" s="152"/>
      <c r="I48" s="152"/>
    </row>
    <row r="49" spans="1:9" ht="23.25" customHeight="1">
      <c r="A49" s="22"/>
      <c r="B49" s="123"/>
      <c r="C49" s="124"/>
      <c r="D49" s="125"/>
      <c r="E49" s="125"/>
      <c r="F49" s="125"/>
      <c r="G49" s="125"/>
      <c r="H49" s="152"/>
      <c r="I49" s="152"/>
    </row>
    <row r="50" spans="1:9" ht="23.25" customHeight="1">
      <c r="A50" s="22"/>
      <c r="B50" s="123"/>
      <c r="C50" s="124"/>
      <c r="D50" s="125"/>
      <c r="E50" s="125"/>
      <c r="F50" s="125"/>
      <c r="G50" s="125"/>
      <c r="H50" s="152"/>
      <c r="I50" s="152"/>
    </row>
    <row r="51" spans="1:9" ht="23.25" customHeight="1">
      <c r="A51" s="22"/>
      <c r="B51" s="123"/>
      <c r="C51" s="124"/>
      <c r="D51" s="125"/>
      <c r="E51" s="125"/>
      <c r="F51" s="125"/>
      <c r="G51" s="125"/>
      <c r="H51" s="152"/>
      <c r="I51" s="152"/>
    </row>
    <row r="52" spans="1:9" ht="23.25" customHeight="1">
      <c r="A52" s="22"/>
      <c r="B52" s="123"/>
      <c r="C52" s="124"/>
      <c r="D52" s="125"/>
      <c r="E52" s="125"/>
      <c r="F52" s="125"/>
      <c r="G52" s="125"/>
      <c r="H52" s="152"/>
      <c r="I52" s="152"/>
    </row>
    <row r="53" spans="1:9" ht="23.25" customHeight="1">
      <c r="A53" s="22"/>
      <c r="B53" s="123"/>
      <c r="C53" s="124"/>
      <c r="D53" s="125"/>
      <c r="E53" s="125"/>
      <c r="F53" s="125"/>
      <c r="G53" s="125"/>
      <c r="H53" s="152"/>
      <c r="I53" s="152"/>
    </row>
    <row r="54" spans="1:9" ht="23.25" customHeight="1">
      <c r="A54" s="22"/>
      <c r="B54" s="123"/>
      <c r="C54" s="124"/>
      <c r="D54" s="125"/>
      <c r="E54" s="125"/>
      <c r="F54" s="125"/>
      <c r="G54" s="125"/>
      <c r="H54" s="152"/>
      <c r="I54" s="152"/>
    </row>
    <row r="55" spans="1:9" ht="23.25" customHeight="1">
      <c r="A55" s="22"/>
      <c r="B55" s="123"/>
      <c r="C55" s="124"/>
      <c r="D55" s="125"/>
      <c r="E55" s="125"/>
      <c r="F55" s="125"/>
      <c r="G55" s="125"/>
      <c r="H55" s="152"/>
      <c r="I55" s="152"/>
    </row>
    <row r="56" spans="1:9" ht="23.25" customHeight="1">
      <c r="A56" s="22"/>
      <c r="B56" s="123"/>
      <c r="C56" s="124"/>
      <c r="D56" s="125"/>
      <c r="E56" s="125"/>
      <c r="F56" s="125"/>
      <c r="G56" s="125"/>
      <c r="H56" s="152"/>
      <c r="I56" s="152"/>
    </row>
    <row r="57" spans="1:9" ht="23.25" customHeight="1">
      <c r="A57" s="22"/>
      <c r="B57" s="123"/>
      <c r="C57" s="124"/>
      <c r="D57" s="125"/>
      <c r="E57" s="125"/>
      <c r="F57" s="125"/>
      <c r="G57" s="125"/>
      <c r="H57" s="152"/>
      <c r="I57" s="152"/>
    </row>
    <row r="58" spans="1:9" ht="23.25" customHeight="1">
      <c r="A58" s="22"/>
      <c r="B58" s="123"/>
      <c r="C58" s="124"/>
      <c r="D58" s="125"/>
      <c r="E58" s="125"/>
      <c r="F58" s="125"/>
      <c r="G58" s="125"/>
      <c r="H58" s="152"/>
      <c r="I58" s="152"/>
    </row>
    <row r="59" spans="1:9" ht="23.25" customHeight="1">
      <c r="A59" s="22"/>
      <c r="B59" s="123"/>
      <c r="C59" s="124"/>
      <c r="D59" s="125"/>
      <c r="E59" s="125"/>
      <c r="F59" s="125"/>
      <c r="G59" s="125"/>
      <c r="H59" s="152"/>
      <c r="I59" s="152"/>
    </row>
    <row r="60" spans="1:9" ht="23.25" customHeight="1">
      <c r="A60" s="22"/>
      <c r="B60" s="123"/>
      <c r="C60" s="124"/>
      <c r="D60" s="125"/>
      <c r="E60" s="125"/>
      <c r="F60" s="125"/>
      <c r="G60" s="125"/>
      <c r="H60" s="152"/>
      <c r="I60" s="152"/>
    </row>
    <row r="61" spans="1:9" ht="23.25" customHeight="1">
      <c r="A61" s="22"/>
      <c r="B61" s="123"/>
      <c r="C61" s="124"/>
      <c r="D61" s="125"/>
      <c r="E61" s="125"/>
      <c r="F61" s="125"/>
      <c r="G61" s="125"/>
      <c r="H61" s="152"/>
      <c r="I61" s="152"/>
    </row>
    <row r="62" spans="1:9" ht="23.25" customHeight="1">
      <c r="A62" s="22"/>
      <c r="B62" s="123"/>
      <c r="C62" s="124"/>
      <c r="D62" s="125"/>
      <c r="E62" s="125"/>
      <c r="F62" s="125"/>
      <c r="G62" s="125"/>
      <c r="H62" s="152"/>
      <c r="I62" s="152"/>
    </row>
    <row r="63" spans="1:9" ht="23.25" customHeight="1">
      <c r="A63" s="22"/>
      <c r="B63" s="123"/>
      <c r="C63" s="124"/>
      <c r="D63" s="125"/>
      <c r="E63" s="125"/>
      <c r="F63" s="125"/>
      <c r="G63" s="125"/>
      <c r="H63" s="152"/>
      <c r="I63" s="152"/>
    </row>
    <row r="64" spans="1:9" ht="23.25" customHeight="1">
      <c r="A64" s="22"/>
      <c r="B64" s="123"/>
      <c r="C64" s="124"/>
      <c r="D64" s="125"/>
      <c r="E64" s="125"/>
      <c r="F64" s="125"/>
      <c r="G64" s="125"/>
      <c r="H64" s="152"/>
      <c r="I64" s="152"/>
    </row>
    <row r="65" spans="1:9" ht="23.25" customHeight="1">
      <c r="A65" s="22"/>
      <c r="B65" s="123"/>
      <c r="C65" s="124"/>
      <c r="D65" s="125"/>
      <c r="E65" s="125"/>
      <c r="F65" s="125"/>
      <c r="G65" s="125"/>
      <c r="H65" s="152"/>
      <c r="I65" s="152"/>
    </row>
    <row r="66" spans="1:9" ht="23.25" customHeight="1">
      <c r="A66" s="22"/>
      <c r="B66" s="123"/>
      <c r="C66" s="124"/>
      <c r="D66" s="125"/>
      <c r="E66" s="125"/>
      <c r="F66" s="125"/>
      <c r="G66" s="125"/>
      <c r="H66" s="152"/>
      <c r="I66" s="152"/>
    </row>
    <row r="67" spans="1:9" ht="23.25" customHeight="1">
      <c r="A67" s="22"/>
      <c r="B67" s="123"/>
      <c r="C67" s="124"/>
      <c r="D67" s="125"/>
      <c r="E67" s="125"/>
      <c r="F67" s="125"/>
      <c r="G67" s="125"/>
      <c r="H67" s="152"/>
      <c r="I67" s="152"/>
    </row>
    <row r="68" spans="1:9" ht="23.25" customHeight="1">
      <c r="A68" s="22"/>
      <c r="B68" s="123"/>
      <c r="C68" s="124"/>
      <c r="D68" s="125"/>
      <c r="E68" s="125"/>
      <c r="F68" s="125"/>
      <c r="G68" s="125"/>
      <c r="H68" s="152"/>
      <c r="I68" s="152"/>
    </row>
    <row r="69" spans="1:9" ht="23.25" customHeight="1">
      <c r="A69" s="22"/>
      <c r="B69" s="123"/>
      <c r="C69" s="124"/>
      <c r="D69" s="125"/>
      <c r="E69" s="125"/>
      <c r="F69" s="125"/>
      <c r="G69" s="125"/>
      <c r="H69" s="152"/>
      <c r="I69" s="152"/>
    </row>
    <row r="70" spans="1:9" ht="23.25" customHeight="1">
      <c r="A70" s="22"/>
      <c r="B70" s="123"/>
      <c r="C70" s="124"/>
      <c r="D70" s="125"/>
      <c r="E70" s="125"/>
      <c r="F70" s="125"/>
      <c r="G70" s="125"/>
      <c r="H70" s="152"/>
      <c r="I70" s="152"/>
    </row>
    <row r="71" spans="1:9" ht="23.25" customHeight="1">
      <c r="A71" s="22"/>
      <c r="B71" s="123"/>
      <c r="C71" s="124"/>
      <c r="D71" s="125"/>
      <c r="E71" s="125"/>
      <c r="F71" s="125"/>
      <c r="G71" s="125"/>
      <c r="H71" s="152"/>
      <c r="I71" s="152"/>
    </row>
    <row r="72" spans="1:9" ht="23.25" customHeight="1">
      <c r="A72" s="22"/>
      <c r="B72" s="123"/>
      <c r="C72" s="124"/>
      <c r="D72" s="125"/>
      <c r="E72" s="125"/>
      <c r="F72" s="125"/>
      <c r="G72" s="125"/>
      <c r="H72" s="152"/>
      <c r="I72" s="152"/>
    </row>
    <row r="73" spans="1:9" ht="23.25" customHeight="1">
      <c r="A73" s="22"/>
      <c r="B73" s="123"/>
      <c r="C73" s="124"/>
      <c r="D73" s="125"/>
      <c r="E73" s="125"/>
      <c r="F73" s="125"/>
      <c r="G73" s="125"/>
      <c r="H73" s="152"/>
      <c r="I73" s="152"/>
    </row>
    <row r="74" spans="1:9" ht="23.25" customHeight="1">
      <c r="A74" s="22"/>
      <c r="B74" s="123"/>
      <c r="C74" s="124"/>
      <c r="D74" s="125"/>
      <c r="E74" s="125"/>
      <c r="F74" s="125"/>
      <c r="G74" s="125"/>
      <c r="H74" s="152"/>
      <c r="I74" s="152"/>
    </row>
    <row r="75" spans="1:9" ht="23.25" customHeight="1">
      <c r="A75" s="22"/>
      <c r="B75" s="123"/>
      <c r="C75" s="124"/>
      <c r="D75" s="125"/>
      <c r="E75" s="125"/>
      <c r="F75" s="125"/>
      <c r="G75" s="125"/>
      <c r="H75" s="152"/>
      <c r="I75" s="152"/>
    </row>
    <row r="76" spans="1:20" ht="15">
      <c r="A76" s="27"/>
      <c r="B76" s="27"/>
      <c r="C76" s="27"/>
      <c r="D76" s="27"/>
      <c r="E76" s="27"/>
      <c r="F76" s="27"/>
      <c r="G76" s="27"/>
      <c r="L76" s="183" t="s">
        <v>6</v>
      </c>
      <c r="M76" s="183"/>
      <c r="N76" s="183"/>
      <c r="O76" s="5"/>
      <c r="P76" s="184" t="s">
        <v>7</v>
      </c>
      <c r="Q76" s="184"/>
      <c r="R76" s="4"/>
      <c r="S76" s="4"/>
      <c r="T76" s="4"/>
    </row>
    <row r="77" spans="1:20" ht="15">
      <c r="A77" s="74"/>
      <c r="B77" s="63"/>
      <c r="C77" s="75"/>
      <c r="D77" s="76"/>
      <c r="E77" s="76"/>
      <c r="F77" s="76"/>
      <c r="G77" s="76"/>
      <c r="J77" s="1" t="s">
        <v>41</v>
      </c>
      <c r="L77" s="6" t="s">
        <v>8</v>
      </c>
      <c r="M77" s="60">
        <f>H39*P87*P88</f>
        <v>2633.4</v>
      </c>
      <c r="N77" s="4" t="s">
        <v>9</v>
      </c>
      <c r="O77" s="5"/>
      <c r="P77" s="6" t="s">
        <v>8</v>
      </c>
      <c r="Q77" s="61">
        <f>H40*P87*P88</f>
        <v>2382.6</v>
      </c>
      <c r="R77" s="4" t="s">
        <v>9</v>
      </c>
      <c r="S77" s="4"/>
      <c r="T77" s="4"/>
    </row>
    <row r="78" spans="1:20" ht="15">
      <c r="A78" s="74"/>
      <c r="B78" s="63"/>
      <c r="C78" s="75"/>
      <c r="D78" s="27"/>
      <c r="E78" s="27"/>
      <c r="F78" s="27"/>
      <c r="G78" s="27"/>
      <c r="L78" s="6" t="s">
        <v>10</v>
      </c>
      <c r="M78" s="60">
        <f>M77*P87*P89</f>
        <v>140096.88</v>
      </c>
      <c r="N78" s="4" t="s">
        <v>11</v>
      </c>
      <c r="O78" s="5"/>
      <c r="P78" s="6" t="s">
        <v>10</v>
      </c>
      <c r="Q78" s="61">
        <f>Q77*P87*P89</f>
        <v>126754.32</v>
      </c>
      <c r="R78" s="4" t="s">
        <v>11</v>
      </c>
      <c r="S78" s="4"/>
      <c r="T78" s="4"/>
    </row>
    <row r="79" spans="1:20" ht="21" customHeight="1">
      <c r="A79" s="74"/>
      <c r="B79" s="63"/>
      <c r="C79" s="75"/>
      <c r="D79" s="28"/>
      <c r="E79" s="28"/>
      <c r="F79" s="28"/>
      <c r="G79" s="28"/>
      <c r="L79" s="4" t="s">
        <v>12</v>
      </c>
      <c r="M79" s="60">
        <f>SQRT(M77*M77+M78*M78)</f>
        <v>140121.6278141758</v>
      </c>
      <c r="N79" s="4" t="s">
        <v>13</v>
      </c>
      <c r="O79" s="5"/>
      <c r="P79" s="4" t="s">
        <v>12</v>
      </c>
      <c r="Q79" s="4">
        <f>SQRT(Q77*Q77+Q78*Q78)</f>
        <v>126776.71087949238</v>
      </c>
      <c r="R79" s="4" t="s">
        <v>13</v>
      </c>
      <c r="S79" s="4"/>
      <c r="T79" s="4"/>
    </row>
    <row r="80" spans="1:31" s="3" customFormat="1" ht="15" customHeight="1">
      <c r="A80" s="49"/>
      <c r="B80" s="49"/>
      <c r="C80" s="29"/>
      <c r="D80" s="30"/>
      <c r="E80" s="30"/>
      <c r="F80" s="30"/>
      <c r="G80" s="30"/>
      <c r="H80" s="2"/>
      <c r="I80" s="2"/>
      <c r="J80" s="2"/>
      <c r="K80" s="2"/>
      <c r="L80" s="4" t="s">
        <v>8</v>
      </c>
      <c r="M80" s="60">
        <f>(M79*P88)/1000</f>
        <v>138.72041153603402</v>
      </c>
      <c r="N80" s="6" t="s">
        <v>14</v>
      </c>
      <c r="O80" s="8"/>
      <c r="P80" s="4" t="s">
        <v>8</v>
      </c>
      <c r="Q80" s="4">
        <f>(Q79*0.93)/1000</f>
        <v>117.90234111792792</v>
      </c>
      <c r="R80" s="6" t="s">
        <v>14</v>
      </c>
      <c r="S80" s="6"/>
      <c r="T80" s="6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20" ht="15">
      <c r="A81" s="31"/>
      <c r="B81" s="31"/>
      <c r="C81" s="33"/>
      <c r="D81" s="78"/>
      <c r="E81" s="173"/>
      <c r="F81" s="173"/>
      <c r="G81" s="78"/>
      <c r="H81" s="17"/>
      <c r="L81" s="4" t="str">
        <f>L80</f>
        <v>Р</v>
      </c>
      <c r="M81" s="60">
        <f>M80/1000</f>
        <v>0.138720411536034</v>
      </c>
      <c r="N81" s="6" t="s">
        <v>15</v>
      </c>
      <c r="O81" s="8"/>
      <c r="P81" s="4" t="str">
        <f>P80</f>
        <v>Р</v>
      </c>
      <c r="Q81" s="9">
        <f>Q80/1000</f>
        <v>0.11790234111792791</v>
      </c>
      <c r="R81" s="6" t="s">
        <v>15</v>
      </c>
      <c r="S81" s="6"/>
      <c r="T81" s="6"/>
    </row>
    <row r="82" spans="1:20" ht="15">
      <c r="A82" s="31"/>
      <c r="B82" s="31"/>
      <c r="C82" s="78"/>
      <c r="D82" s="34"/>
      <c r="E82" s="78"/>
      <c r="F82" s="78"/>
      <c r="G82" s="78"/>
      <c r="J82" s="1" t="s">
        <v>17</v>
      </c>
      <c r="L82" s="5"/>
      <c r="M82" s="39">
        <f>M81*1.73</f>
        <v>0.23998631195733883</v>
      </c>
      <c r="N82" s="8"/>
      <c r="O82" s="8"/>
      <c r="P82" s="6"/>
      <c r="Q82" s="6">
        <f>Q81*1.73</f>
        <v>0.20397105013401529</v>
      </c>
      <c r="R82" s="6"/>
      <c r="S82" s="6">
        <f>(M82+Q82)/2</f>
        <v>0.22197868104567706</v>
      </c>
      <c r="T82" s="6"/>
    </row>
    <row r="83" spans="12:20" ht="15">
      <c r="L83" s="5"/>
      <c r="M83" s="5"/>
      <c r="N83" s="8"/>
      <c r="O83" s="8"/>
      <c r="P83" s="6"/>
      <c r="Q83" s="6"/>
      <c r="R83" s="6"/>
      <c r="S83" s="6"/>
      <c r="T83" s="6"/>
    </row>
    <row r="84" spans="12:20" ht="15">
      <c r="L84" s="5"/>
      <c r="M84" s="5"/>
      <c r="N84" s="5"/>
      <c r="O84" s="5"/>
      <c r="P84" s="4"/>
      <c r="Q84" s="4"/>
      <c r="R84" s="4"/>
      <c r="S84" s="4"/>
      <c r="T84" s="4"/>
    </row>
    <row r="85" spans="12:20" ht="15">
      <c r="L85" s="5"/>
      <c r="M85" s="5"/>
      <c r="N85" s="5"/>
      <c r="O85" s="5"/>
      <c r="P85" s="4"/>
      <c r="Q85" s="4"/>
      <c r="R85" s="4"/>
      <c r="S85" s="4"/>
      <c r="T85" s="4"/>
    </row>
    <row r="86" spans="9:20" ht="15">
      <c r="I86" s="174"/>
      <c r="J86" s="174"/>
      <c r="K86" s="174"/>
      <c r="L86" s="174"/>
      <c r="M86" s="174" t="s">
        <v>1</v>
      </c>
      <c r="N86" s="174"/>
      <c r="O86" s="174"/>
      <c r="P86" s="174"/>
      <c r="Q86" s="174"/>
      <c r="R86" s="4"/>
      <c r="S86" s="4"/>
      <c r="T86" s="4"/>
    </row>
    <row r="87" spans="13:18" ht="15">
      <c r="M87" s="77"/>
      <c r="N87" s="35" t="s">
        <v>33</v>
      </c>
      <c r="O87" s="35"/>
      <c r="P87" s="77">
        <v>380</v>
      </c>
      <c r="Q87" s="5"/>
      <c r="R87" s="5"/>
    </row>
    <row r="88" spans="14:18" ht="15">
      <c r="N88" s="41" t="s">
        <v>24</v>
      </c>
      <c r="O88" s="41"/>
      <c r="P88" s="77">
        <v>0.99</v>
      </c>
      <c r="Q88" s="5"/>
      <c r="R88" s="5"/>
    </row>
    <row r="89" spans="10:18" ht="15">
      <c r="J89" s="37">
        <v>2016</v>
      </c>
      <c r="K89" s="37"/>
      <c r="N89" s="41" t="s">
        <v>23</v>
      </c>
      <c r="O89" s="41"/>
      <c r="P89" s="77">
        <v>0.14</v>
      </c>
      <c r="Q89" s="5"/>
      <c r="R89" s="5"/>
    </row>
    <row r="90" spans="10:18" ht="15">
      <c r="J90" s="37">
        <v>2006</v>
      </c>
      <c r="K90" s="37"/>
      <c r="N90" s="41" t="s">
        <v>25</v>
      </c>
      <c r="O90" s="42">
        <v>242375</v>
      </c>
      <c r="P90" s="39"/>
      <c r="Q90" s="5">
        <v>1000</v>
      </c>
      <c r="R90" s="5"/>
    </row>
    <row r="91" spans="10:18" ht="15">
      <c r="J91" s="37">
        <f>J89-J90</f>
        <v>10</v>
      </c>
      <c r="K91" s="37" t="s">
        <v>45</v>
      </c>
      <c r="L91" s="1">
        <f>J91*12+7</f>
        <v>127</v>
      </c>
      <c r="M91" s="36" t="s">
        <v>26</v>
      </c>
      <c r="N91" s="41"/>
      <c r="O91" s="41"/>
      <c r="P91" s="39">
        <f>O90/L91</f>
        <v>1908.4645669291338</v>
      </c>
      <c r="Q91" s="5"/>
      <c r="R91" s="5"/>
    </row>
    <row r="92" spans="12:18" ht="15">
      <c r="L92" s="1">
        <v>30</v>
      </c>
      <c r="M92" s="36" t="s">
        <v>27</v>
      </c>
      <c r="N92" s="41" t="s">
        <v>25</v>
      </c>
      <c r="O92" s="41"/>
      <c r="P92" s="39">
        <f>P91/31</f>
        <v>61.56337312674625</v>
      </c>
      <c r="Q92" s="5"/>
      <c r="R92" s="5"/>
    </row>
    <row r="93" spans="12:18" ht="15">
      <c r="L93" s="1">
        <v>24</v>
      </c>
      <c r="M93" s="36" t="s">
        <v>35</v>
      </c>
      <c r="N93" s="41" t="s">
        <v>25</v>
      </c>
      <c r="O93" s="41"/>
      <c r="P93" s="64">
        <f>P92/L93</f>
        <v>2.5651405469477604</v>
      </c>
      <c r="Q93" s="5"/>
      <c r="R93" s="5"/>
    </row>
    <row r="94" spans="12:18" ht="15">
      <c r="L94" s="1">
        <v>1</v>
      </c>
      <c r="M94" s="36"/>
      <c r="N94" s="42" t="s">
        <v>32</v>
      </c>
      <c r="O94" s="42"/>
      <c r="P94" s="43">
        <f>(P93)/L94*1000</f>
        <v>2565.1405469477604</v>
      </c>
      <c r="Q94" s="40">
        <f>P94/3600</f>
        <v>0.7125390408188224</v>
      </c>
      <c r="R94" s="5"/>
    </row>
    <row r="95" spans="14:19" ht="15">
      <c r="N95" s="41" t="s">
        <v>31</v>
      </c>
      <c r="O95" s="41" t="s">
        <v>44</v>
      </c>
      <c r="P95" s="45">
        <f>P94/(1.73*P87*P88)</f>
        <v>3.9413615112914364</v>
      </c>
      <c r="Q95" s="77" t="s">
        <v>31</v>
      </c>
      <c r="R95" s="1" t="s">
        <v>43</v>
      </c>
      <c r="S95" s="1" t="s">
        <v>33</v>
      </c>
    </row>
    <row r="96" spans="13:19" ht="15">
      <c r="M96" s="1" t="s">
        <v>30</v>
      </c>
      <c r="N96" s="37">
        <v>4.2</v>
      </c>
      <c r="O96" s="39">
        <f>N96/N100</f>
        <v>37.50000000000001</v>
      </c>
      <c r="Q96" s="40">
        <f>$P$95*O96%</f>
        <v>1.4780105667342889</v>
      </c>
      <c r="R96" s="40">
        <f>$P$94*O96%</f>
        <v>961.9277051054103</v>
      </c>
      <c r="S96" s="65">
        <f>R96/(1.73*Q96*P88)</f>
        <v>380</v>
      </c>
    </row>
    <row r="97" spans="13:19" ht="15">
      <c r="M97" s="1" t="s">
        <v>28</v>
      </c>
      <c r="N97" s="37">
        <v>2.8</v>
      </c>
      <c r="O97" s="39">
        <f>N97/N100</f>
        <v>25</v>
      </c>
      <c r="Q97" s="40">
        <f>$P$95*O97%</f>
        <v>0.9853403778228591</v>
      </c>
      <c r="R97" s="40">
        <f>$P$94*O97%</f>
        <v>641.2851367369401</v>
      </c>
      <c r="S97" s="1">
        <f>R97/(1.73*Q97*P88)</f>
        <v>380</v>
      </c>
    </row>
    <row r="98" spans="13:19" ht="15">
      <c r="M98" s="1" t="s">
        <v>29</v>
      </c>
      <c r="N98" s="37">
        <v>4.2</v>
      </c>
      <c r="O98" s="39">
        <f>N98/N100</f>
        <v>37.50000000000001</v>
      </c>
      <c r="Q98" s="40">
        <f>$P$95*O98%</f>
        <v>1.4780105667342889</v>
      </c>
      <c r="R98" s="40">
        <f>$P$94*O98%</f>
        <v>961.9277051054103</v>
      </c>
      <c r="S98" s="1">
        <f>R98/(1.73*Q98*P88)</f>
        <v>380</v>
      </c>
    </row>
    <row r="99" spans="14:18" ht="15">
      <c r="N99" s="38">
        <f>SUM(N96:N98)</f>
        <v>11.2</v>
      </c>
      <c r="O99" s="39">
        <f>SUM(O96:O98)</f>
        <v>100.00000000000001</v>
      </c>
      <c r="Q99" s="45">
        <f>SUM(Q96:Q98)</f>
        <v>3.9413615112914373</v>
      </c>
      <c r="R99" s="5"/>
    </row>
    <row r="100" spans="14:18" ht="15">
      <c r="N100" s="37">
        <f>N99/100</f>
        <v>0.11199999999999999</v>
      </c>
      <c r="P100" s="8"/>
      <c r="Q100" s="8"/>
      <c r="R100" s="5"/>
    </row>
    <row r="101" spans="12:20" ht="15">
      <c r="L101" s="8"/>
      <c r="M101" s="10"/>
      <c r="N101" s="5"/>
      <c r="O101" s="5"/>
      <c r="P101" s="4"/>
      <c r="Q101" s="4"/>
      <c r="R101" s="4"/>
      <c r="S101" s="4"/>
      <c r="T101" s="4"/>
    </row>
    <row r="102" spans="1:17" ht="18" customHeight="1">
      <c r="A102" s="120"/>
      <c r="B102" s="171" t="s">
        <v>16</v>
      </c>
      <c r="C102" s="171"/>
      <c r="D102" s="171"/>
      <c r="E102" s="171"/>
      <c r="F102" s="171"/>
      <c r="G102" s="171"/>
      <c r="H102" s="171"/>
      <c r="I102" s="171"/>
      <c r="N102" s="41"/>
      <c r="O102" s="41"/>
      <c r="P102" s="45"/>
      <c r="Q102" s="77"/>
    </row>
    <row r="103" spans="1:17" ht="15">
      <c r="A103" s="120"/>
      <c r="B103" s="98"/>
      <c r="C103" s="98"/>
      <c r="D103" s="98">
        <v>1.73</v>
      </c>
      <c r="E103" s="98"/>
      <c r="F103" s="98"/>
      <c r="G103" s="98"/>
      <c r="H103" s="98"/>
      <c r="I103" s="98"/>
      <c r="N103" s="41"/>
      <c r="O103" s="41"/>
      <c r="P103" s="45"/>
      <c r="Q103" s="77"/>
    </row>
    <row r="104" spans="1:19" ht="15">
      <c r="A104" s="103"/>
      <c r="B104" s="103"/>
      <c r="C104" s="86" t="s">
        <v>33</v>
      </c>
      <c r="D104" s="86">
        <v>380</v>
      </c>
      <c r="E104" s="86"/>
      <c r="F104" s="102"/>
      <c r="G104" s="102"/>
      <c r="H104" s="102"/>
      <c r="I104" s="102"/>
      <c r="N104" s="37"/>
      <c r="O104" s="39"/>
      <c r="Q104" s="40"/>
      <c r="R104" s="40"/>
      <c r="S104" s="65"/>
    </row>
    <row r="105" spans="1:18" ht="15">
      <c r="A105" s="103"/>
      <c r="B105" s="103"/>
      <c r="C105" s="87" t="s">
        <v>47</v>
      </c>
      <c r="D105" s="87">
        <v>0.92</v>
      </c>
      <c r="E105" s="86"/>
      <c r="F105" s="102"/>
      <c r="G105" s="102"/>
      <c r="H105" s="102"/>
      <c r="I105" s="102"/>
      <c r="N105" s="37"/>
      <c r="O105" s="39"/>
      <c r="Q105" s="40"/>
      <c r="R105" s="40"/>
    </row>
    <row r="106" spans="1:18" ht="15">
      <c r="A106" s="103"/>
      <c r="B106" s="103"/>
      <c r="C106" s="86" t="s">
        <v>48</v>
      </c>
      <c r="D106" s="86">
        <v>0.43</v>
      </c>
      <c r="E106" s="87" t="s">
        <v>49</v>
      </c>
      <c r="F106" s="87" t="s">
        <v>50</v>
      </c>
      <c r="G106" s="87" t="s">
        <v>51</v>
      </c>
      <c r="H106" s="87" t="s">
        <v>52</v>
      </c>
      <c r="I106" s="87" t="s">
        <v>53</v>
      </c>
      <c r="N106" s="37"/>
      <c r="O106" s="39"/>
      <c r="Q106" s="40"/>
      <c r="R106" s="40"/>
    </row>
    <row r="107" spans="1:18" ht="15">
      <c r="A107" s="103"/>
      <c r="B107" s="103"/>
      <c r="C107" s="86" t="s">
        <v>54</v>
      </c>
      <c r="D107" s="106">
        <f>N99</f>
        <v>11.2</v>
      </c>
      <c r="E107" s="88">
        <f>D104*D107*D105*D103</f>
        <v>6773.8496</v>
      </c>
      <c r="F107" s="10">
        <f>D104*D107*D106*D103</f>
        <v>3166.0384</v>
      </c>
      <c r="G107" s="104">
        <f>SQRT(E107*E107+F107*F107)</f>
        <v>7477.221245469115</v>
      </c>
      <c r="H107" s="89">
        <f>G107/1000</f>
        <v>7.477221245469115</v>
      </c>
      <c r="I107" s="119">
        <f>H107/1000</f>
        <v>0.0074772212454691156</v>
      </c>
      <c r="N107" s="37"/>
      <c r="O107" s="39"/>
      <c r="Q107" s="45"/>
      <c r="R107" s="5"/>
    </row>
    <row r="108" spans="1:18" ht="15">
      <c r="A108" s="103"/>
      <c r="B108" s="103"/>
      <c r="C108" s="86"/>
      <c r="D108" s="86"/>
      <c r="E108" s="86"/>
      <c r="F108" s="102"/>
      <c r="G108" s="102"/>
      <c r="H108" s="102"/>
      <c r="I108" s="105">
        <f>AVERAGE(I107:I107)</f>
        <v>0.0074772212454691156</v>
      </c>
      <c r="N108" s="37"/>
      <c r="P108" s="8"/>
      <c r="Q108" s="8"/>
      <c r="R108" s="5"/>
    </row>
    <row r="109" spans="12:20" ht="15">
      <c r="L109" s="4"/>
      <c r="M109" s="11"/>
      <c r="N109" s="4"/>
      <c r="O109" s="8"/>
      <c r="P109" s="4"/>
      <c r="Q109" s="4"/>
      <c r="R109" s="4"/>
      <c r="S109" s="6"/>
      <c r="T109" s="6"/>
    </row>
    <row r="110" spans="12:20" ht="15">
      <c r="L110" s="4"/>
      <c r="M110" s="11"/>
      <c r="N110" s="6"/>
      <c r="O110" s="8"/>
      <c r="P110" s="4"/>
      <c r="Q110" s="4"/>
      <c r="R110" s="6"/>
      <c r="S110" s="6"/>
      <c r="T110" s="6"/>
    </row>
    <row r="111" spans="12:20" ht="15">
      <c r="L111" s="4"/>
      <c r="M111" s="11"/>
      <c r="N111" s="6"/>
      <c r="O111" s="8"/>
      <c r="P111" s="4"/>
      <c r="Q111" s="9"/>
      <c r="R111" s="6"/>
      <c r="S111" s="6"/>
      <c r="T111" s="6"/>
    </row>
    <row r="112" spans="12:20" ht="15">
      <c r="L112" s="8"/>
      <c r="M112" s="12"/>
      <c r="N112" s="8"/>
      <c r="O112" s="8"/>
      <c r="P112" s="6"/>
      <c r="Q112" s="13"/>
      <c r="R112" s="6"/>
      <c r="S112" s="6"/>
      <c r="T112" s="6"/>
    </row>
    <row r="113" spans="12:20" ht="15">
      <c r="L113" s="8"/>
      <c r="M113" s="8"/>
      <c r="N113" s="8"/>
      <c r="O113" s="8"/>
      <c r="P113" s="6"/>
      <c r="Q113" s="6"/>
      <c r="R113" s="6"/>
      <c r="S113" s="6"/>
      <c r="T113" s="6"/>
    </row>
    <row r="114" spans="12:20" ht="15">
      <c r="L114" s="8"/>
      <c r="M114" s="8"/>
      <c r="N114" s="8"/>
      <c r="O114" s="8"/>
      <c r="P114" s="6"/>
      <c r="Q114" s="6"/>
      <c r="R114" s="6"/>
      <c r="S114" s="6"/>
      <c r="T114" s="6"/>
    </row>
  </sheetData>
  <sheetProtection/>
  <mergeCells count="27">
    <mergeCell ref="A1:I1"/>
    <mergeCell ref="A4:I4"/>
    <mergeCell ref="A5:A6"/>
    <mergeCell ref="B5:B6"/>
    <mergeCell ref="C5:E5"/>
    <mergeCell ref="F5:F6"/>
    <mergeCell ref="G5:I5"/>
    <mergeCell ref="B37:B38"/>
    <mergeCell ref="C37:C38"/>
    <mergeCell ref="D37:G37"/>
    <mergeCell ref="M86:Q86"/>
    <mergeCell ref="J5:J6"/>
    <mergeCell ref="L5:N5"/>
    <mergeCell ref="O5:O6"/>
    <mergeCell ref="P5:R5"/>
    <mergeCell ref="L76:N76"/>
    <mergeCell ref="P76:Q76"/>
    <mergeCell ref="H38:I38"/>
    <mergeCell ref="H39:I39"/>
    <mergeCell ref="H40:I40"/>
    <mergeCell ref="B102:I102"/>
    <mergeCell ref="A2:I2"/>
    <mergeCell ref="A3:I3"/>
    <mergeCell ref="E81:F81"/>
    <mergeCell ref="I86:L86"/>
    <mergeCell ref="A36:I36"/>
    <mergeCell ref="A37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7"/>
  <sheetViews>
    <sheetView zoomScalePageLayoutView="0" workbookViewId="0" topLeftCell="A1">
      <selection activeCell="G42" sqref="G42"/>
    </sheetView>
  </sheetViews>
  <sheetFormatPr defaultColWidth="9.140625" defaultRowHeight="15" outlineLevelRow="1"/>
  <cols>
    <col min="1" max="1" width="13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7109375" style="1" customWidth="1"/>
    <col min="9" max="9" width="8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91</v>
      </c>
      <c r="B1" s="195"/>
      <c r="C1" s="195"/>
      <c r="D1" s="195"/>
      <c r="E1" s="195"/>
      <c r="F1" s="195"/>
      <c r="G1" s="195"/>
      <c r="H1" s="195"/>
      <c r="I1" s="195"/>
    </row>
    <row r="2" spans="1:9" ht="39" customHeight="1">
      <c r="A2" s="172" t="str">
        <f>'[1]Энергосеть'!$D$86</f>
        <v>БС 73-204, Ульяновская обл, Старомайнский р-н, Красная Река с, Лесная ул, дом №8А</v>
      </c>
      <c r="B2" s="172"/>
      <c r="C2" s="172"/>
      <c r="D2" s="172"/>
      <c r="E2" s="172"/>
      <c r="F2" s="172"/>
      <c r="G2" s="172"/>
      <c r="H2" s="172"/>
      <c r="I2" s="172"/>
    </row>
    <row r="3" spans="1:9" ht="18.75">
      <c r="A3" s="195" t="str">
        <f>'[1]Энергосеть'!$A$86</f>
        <v>КТП-3411п</v>
      </c>
      <c r="B3" s="195"/>
      <c r="C3" s="195"/>
      <c r="D3" s="195"/>
      <c r="E3" s="195"/>
      <c r="F3" s="195"/>
      <c r="G3" s="195"/>
      <c r="H3" s="195"/>
      <c r="I3" s="195"/>
    </row>
    <row r="4" spans="1:9" ht="18.75">
      <c r="A4" s="195"/>
      <c r="B4" s="195"/>
      <c r="C4" s="195"/>
      <c r="D4" s="195"/>
      <c r="E4" s="195"/>
      <c r="F4" s="195"/>
      <c r="G4" s="195"/>
      <c r="H4" s="195"/>
      <c r="I4" s="195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66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66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43819</v>
      </c>
      <c r="C8" s="15">
        <v>388</v>
      </c>
      <c r="D8" s="15">
        <v>389</v>
      </c>
      <c r="E8" s="15">
        <v>387</v>
      </c>
      <c r="F8" s="21">
        <f>B8</f>
        <v>43819</v>
      </c>
      <c r="G8" s="15">
        <v>389</v>
      </c>
      <c r="H8" s="15">
        <v>388</v>
      </c>
      <c r="I8" s="15">
        <v>388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168" t="s">
        <v>40</v>
      </c>
      <c r="I39" s="169"/>
    </row>
    <row r="40" spans="1:9" ht="20.25" customHeight="1">
      <c r="A40" s="53" t="s">
        <v>34</v>
      </c>
      <c r="B40" s="68">
        <f>B8</f>
        <v>43819</v>
      </c>
      <c r="C40" s="47" t="s">
        <v>6</v>
      </c>
      <c r="D40" s="70">
        <v>11</v>
      </c>
      <c r="E40" s="70">
        <v>6</v>
      </c>
      <c r="F40" s="71">
        <v>4</v>
      </c>
      <c r="G40" s="72">
        <v>1</v>
      </c>
      <c r="H40" s="170">
        <f>(D40+E40+F40)/3</f>
        <v>7</v>
      </c>
      <c r="I40" s="170"/>
    </row>
    <row r="41" spans="1:9" ht="23.25" customHeight="1">
      <c r="A41" s="54"/>
      <c r="B41" s="68">
        <f>B40</f>
        <v>43819</v>
      </c>
      <c r="C41" s="47" t="s">
        <v>7</v>
      </c>
      <c r="D41" s="55">
        <v>9</v>
      </c>
      <c r="E41" s="55">
        <v>5</v>
      </c>
      <c r="F41" s="55">
        <v>4</v>
      </c>
      <c r="G41" s="55">
        <v>1</v>
      </c>
      <c r="H41" s="170">
        <f>(D41+E41+F41)/3</f>
        <v>6</v>
      </c>
      <c r="I41" s="170"/>
    </row>
    <row r="42" spans="12:20" ht="15">
      <c r="L42" s="4"/>
      <c r="M42" s="11"/>
      <c r="N42" s="4"/>
      <c r="O42" s="8"/>
      <c r="P42" s="4"/>
      <c r="Q42" s="4"/>
      <c r="R42" s="4"/>
      <c r="S42" s="6"/>
      <c r="T42" s="6"/>
    </row>
    <row r="43" spans="12:20" ht="15">
      <c r="L43" s="4"/>
      <c r="M43" s="11"/>
      <c r="N43" s="6"/>
      <c r="O43" s="8"/>
      <c r="P43" s="4"/>
      <c r="Q43" s="4"/>
      <c r="R43" s="6"/>
      <c r="S43" s="6"/>
      <c r="T43" s="6"/>
    </row>
    <row r="44" spans="12:20" ht="15">
      <c r="L44" s="4"/>
      <c r="M44" s="11"/>
      <c r="N44" s="6"/>
      <c r="O44" s="8"/>
      <c r="P44" s="4"/>
      <c r="Q44" s="9"/>
      <c r="R44" s="6"/>
      <c r="S44" s="6"/>
      <c r="T44" s="6"/>
    </row>
    <row r="45" spans="12:20" ht="15">
      <c r="L45" s="8"/>
      <c r="M45" s="12"/>
      <c r="N45" s="8"/>
      <c r="O45" s="8"/>
      <c r="P45" s="6"/>
      <c r="Q45" s="13"/>
      <c r="R45" s="6"/>
      <c r="S45" s="6"/>
      <c r="T45" s="6"/>
    </row>
    <row r="46" spans="12:20" ht="15">
      <c r="L46" s="8"/>
      <c r="M46" s="8"/>
      <c r="N46" s="8"/>
      <c r="O46" s="8"/>
      <c r="P46" s="6"/>
      <c r="Q46" s="6"/>
      <c r="R46" s="6"/>
      <c r="S46" s="6"/>
      <c r="T46" s="6"/>
    </row>
    <row r="47" spans="12:20" ht="15">
      <c r="L47" s="8"/>
      <c r="M47" s="8"/>
      <c r="N47" s="8"/>
      <c r="O47" s="8"/>
      <c r="P47" s="6"/>
      <c r="Q47" s="6"/>
      <c r="R47" s="6"/>
      <c r="S47" s="6"/>
      <c r="T47" s="6"/>
    </row>
  </sheetData>
  <sheetProtection/>
  <mergeCells count="22">
    <mergeCell ref="H41:I41"/>
    <mergeCell ref="A1:I1"/>
    <mergeCell ref="A5:I5"/>
    <mergeCell ref="A6:A7"/>
    <mergeCell ref="B6:B7"/>
    <mergeCell ref="C6:E6"/>
    <mergeCell ref="F6:F7"/>
    <mergeCell ref="G6:I6"/>
    <mergeCell ref="A2:I2"/>
    <mergeCell ref="A38:A39"/>
    <mergeCell ref="B38:B39"/>
    <mergeCell ref="C38:C39"/>
    <mergeCell ref="D38:G38"/>
    <mergeCell ref="H39:I39"/>
    <mergeCell ref="H40:I40"/>
    <mergeCell ref="J6:J7"/>
    <mergeCell ref="L6:N6"/>
    <mergeCell ref="O6:O7"/>
    <mergeCell ref="P6:R6"/>
    <mergeCell ref="A37:I37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7"/>
  <sheetViews>
    <sheetView zoomScalePageLayoutView="0" workbookViewId="0" topLeftCell="A1">
      <selection activeCell="F42" sqref="F42"/>
    </sheetView>
  </sheetViews>
  <sheetFormatPr defaultColWidth="9.140625" defaultRowHeight="15" outlineLevelRow="1"/>
  <cols>
    <col min="1" max="1" width="10.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8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.75">
      <c r="A1" s="217" t="s">
        <v>92</v>
      </c>
      <c r="B1" s="217"/>
      <c r="C1" s="217"/>
      <c r="D1" s="217"/>
      <c r="E1" s="217"/>
      <c r="F1" s="217"/>
      <c r="G1" s="217"/>
      <c r="H1" s="217"/>
      <c r="I1" s="217"/>
    </row>
    <row r="2" spans="1:9" ht="33.75" customHeight="1">
      <c r="A2" s="218" t="str">
        <f>'[1]Энергосеть'!$D$157</f>
        <v>БС 73-592, Ульяновская обл, Старомайнский р-н, Дмитриево-Помряскино с, Садовая ул</v>
      </c>
      <c r="B2" s="218"/>
      <c r="C2" s="218"/>
      <c r="D2" s="218"/>
      <c r="E2" s="218"/>
      <c r="F2" s="218"/>
      <c r="G2" s="218"/>
      <c r="H2" s="218"/>
      <c r="I2" s="218"/>
    </row>
    <row r="3" spans="1:9" ht="15.75">
      <c r="A3" s="217" t="str">
        <f>'[1]Энергосеть'!$A$157</f>
        <v>КТП № 3415 п/25 кВА</v>
      </c>
      <c r="B3" s="217"/>
      <c r="C3" s="217"/>
      <c r="D3" s="217"/>
      <c r="E3" s="217"/>
      <c r="F3" s="217"/>
      <c r="G3" s="217"/>
      <c r="H3" s="217"/>
      <c r="I3" s="217"/>
    </row>
    <row r="4" spans="1:9" ht="18.75">
      <c r="A4" s="195"/>
      <c r="B4" s="195"/>
      <c r="C4" s="195"/>
      <c r="D4" s="195"/>
      <c r="E4" s="195"/>
      <c r="F4" s="195"/>
      <c r="G4" s="195"/>
      <c r="H4" s="195"/>
      <c r="I4" s="195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66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66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43820</v>
      </c>
      <c r="C8" s="15">
        <v>387</v>
      </c>
      <c r="D8" s="15">
        <v>388</v>
      </c>
      <c r="E8" s="15">
        <v>388</v>
      </c>
      <c r="F8" s="21">
        <f>B8</f>
        <v>43820</v>
      </c>
      <c r="G8" s="15">
        <v>389</v>
      </c>
      <c r="H8" s="15">
        <v>390</v>
      </c>
      <c r="I8" s="15">
        <v>390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168" t="s">
        <v>40</v>
      </c>
      <c r="I39" s="169"/>
    </row>
    <row r="40" spans="1:9" ht="20.25" customHeight="1">
      <c r="A40" s="53" t="s">
        <v>34</v>
      </c>
      <c r="B40" s="68">
        <f>B8</f>
        <v>43820</v>
      </c>
      <c r="C40" s="47" t="s">
        <v>6</v>
      </c>
      <c r="D40" s="70">
        <v>4</v>
      </c>
      <c r="E40" s="70">
        <v>8</v>
      </c>
      <c r="F40" s="71">
        <v>5</v>
      </c>
      <c r="G40" s="72">
        <v>1</v>
      </c>
      <c r="H40" s="170">
        <f>(D40+E40+F40)/3</f>
        <v>5.666666666666667</v>
      </c>
      <c r="I40" s="170"/>
    </row>
    <row r="41" spans="1:9" ht="23.25" customHeight="1">
      <c r="A41" s="54"/>
      <c r="B41" s="68">
        <f>B40</f>
        <v>43820</v>
      </c>
      <c r="C41" s="47" t="s">
        <v>7</v>
      </c>
      <c r="D41" s="55">
        <v>4</v>
      </c>
      <c r="E41" s="55">
        <v>7</v>
      </c>
      <c r="F41" s="55">
        <v>5</v>
      </c>
      <c r="G41" s="55">
        <v>1</v>
      </c>
      <c r="H41" s="170">
        <f>(D41+E41+F41)/3</f>
        <v>5.333333333333333</v>
      </c>
      <c r="I41" s="170"/>
    </row>
    <row r="42" spans="12:20" ht="15">
      <c r="L42" s="4"/>
      <c r="M42" s="11"/>
      <c r="N42" s="4"/>
      <c r="O42" s="8"/>
      <c r="P42" s="4"/>
      <c r="Q42" s="4"/>
      <c r="R42" s="4"/>
      <c r="S42" s="6"/>
      <c r="T42" s="6"/>
    </row>
    <row r="43" spans="12:20" ht="15">
      <c r="L43" s="4"/>
      <c r="M43" s="11"/>
      <c r="N43" s="6"/>
      <c r="O43" s="8"/>
      <c r="P43" s="4"/>
      <c r="Q43" s="4"/>
      <c r="R43" s="6"/>
      <c r="S43" s="6"/>
      <c r="T43" s="6"/>
    </row>
    <row r="44" spans="12:20" ht="15">
      <c r="L44" s="4"/>
      <c r="M44" s="11"/>
      <c r="N44" s="6"/>
      <c r="O44" s="8"/>
      <c r="P44" s="4"/>
      <c r="Q44" s="9"/>
      <c r="R44" s="6"/>
      <c r="S44" s="6"/>
      <c r="T44" s="6"/>
    </row>
    <row r="45" spans="12:20" ht="15">
      <c r="L45" s="8"/>
      <c r="M45" s="12"/>
      <c r="N45" s="8"/>
      <c r="O45" s="8"/>
      <c r="P45" s="6"/>
      <c r="Q45" s="13"/>
      <c r="R45" s="6"/>
      <c r="S45" s="6"/>
      <c r="T45" s="6"/>
    </row>
    <row r="46" spans="12:20" ht="15">
      <c r="L46" s="8"/>
      <c r="M46" s="8"/>
      <c r="N46" s="8"/>
      <c r="O46" s="8"/>
      <c r="P46" s="6"/>
      <c r="Q46" s="6"/>
      <c r="R46" s="6"/>
      <c r="S46" s="6"/>
      <c r="T46" s="6"/>
    </row>
    <row r="47" spans="12:20" ht="15">
      <c r="L47" s="8"/>
      <c r="M47" s="8"/>
      <c r="N47" s="8"/>
      <c r="O47" s="8"/>
      <c r="P47" s="6"/>
      <c r="Q47" s="6"/>
      <c r="R47" s="6"/>
      <c r="S47" s="6"/>
      <c r="T47" s="6"/>
    </row>
  </sheetData>
  <sheetProtection/>
  <mergeCells count="22">
    <mergeCell ref="H41:I41"/>
    <mergeCell ref="A1:I1"/>
    <mergeCell ref="A5:I5"/>
    <mergeCell ref="A6:A7"/>
    <mergeCell ref="B6:B7"/>
    <mergeCell ref="C6:E6"/>
    <mergeCell ref="F6:F7"/>
    <mergeCell ref="G6:I6"/>
    <mergeCell ref="A2:I2"/>
    <mergeCell ref="A38:A39"/>
    <mergeCell ref="B38:B39"/>
    <mergeCell ref="C38:C39"/>
    <mergeCell ref="D38:G38"/>
    <mergeCell ref="H39:I39"/>
    <mergeCell ref="H40:I40"/>
    <mergeCell ref="J6:J7"/>
    <mergeCell ref="L6:N6"/>
    <mergeCell ref="O6:O7"/>
    <mergeCell ref="P6:R6"/>
    <mergeCell ref="A37:I37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70"/>
  <sheetViews>
    <sheetView zoomScalePageLayoutView="0" workbookViewId="0" topLeftCell="A1">
      <selection activeCell="G41" sqref="G41"/>
    </sheetView>
  </sheetViews>
  <sheetFormatPr defaultColWidth="9.140625" defaultRowHeight="15" outlineLevelRow="1"/>
  <cols>
    <col min="1" max="2" width="9.28125" style="0" customWidth="1"/>
    <col min="3" max="3" width="6.421875" style="14" customWidth="1"/>
    <col min="4" max="4" width="7.00390625" style="14" customWidth="1"/>
    <col min="5" max="5" width="7.8515625" style="14" customWidth="1"/>
    <col min="6" max="6" width="9.57421875" style="14" customWidth="1"/>
    <col min="7" max="7" width="8.28125" style="14" customWidth="1"/>
    <col min="8" max="8" width="8.7109375" style="1" customWidth="1"/>
    <col min="9" max="9" width="10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77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'[1]Энергосеть'!$D$90</f>
        <v>БС 73-302, Ульяновская обл, Мелекесский р-н, Новая Майна рп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196" t="str">
        <f>'[1]Энергосеть'!$A$90</f>
        <v>КТП-1138</v>
      </c>
      <c r="B3" s="196"/>
      <c r="C3" s="196"/>
      <c r="D3" s="196"/>
      <c r="E3" s="196"/>
      <c r="F3" s="196"/>
      <c r="G3" s="196"/>
      <c r="H3" s="196"/>
      <c r="I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46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46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43820</v>
      </c>
      <c r="C7" s="15">
        <v>389</v>
      </c>
      <c r="D7" s="15">
        <v>389</v>
      </c>
      <c r="E7" s="15">
        <v>388</v>
      </c>
      <c r="F7" s="21">
        <f>B7</f>
        <v>43820</v>
      </c>
      <c r="G7" s="15">
        <v>390</v>
      </c>
      <c r="H7" s="15">
        <v>389</v>
      </c>
      <c r="I7" s="15">
        <v>387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43820</v>
      </c>
      <c r="C39" s="47" t="s">
        <v>6</v>
      </c>
      <c r="D39" s="70">
        <v>4</v>
      </c>
      <c r="E39" s="70">
        <v>5</v>
      </c>
      <c r="F39" s="71">
        <v>5</v>
      </c>
      <c r="G39" s="72">
        <v>1</v>
      </c>
      <c r="H39" s="170">
        <f>(D39+E39+F39)/3</f>
        <v>4.666666666666667</v>
      </c>
      <c r="I39" s="170"/>
    </row>
    <row r="40" spans="1:9" ht="23.25" customHeight="1">
      <c r="A40" s="54"/>
      <c r="B40" s="68">
        <f>B39</f>
        <v>43820</v>
      </c>
      <c r="C40" s="47" t="s">
        <v>7</v>
      </c>
      <c r="D40" s="55">
        <v>5</v>
      </c>
      <c r="E40" s="55">
        <v>6</v>
      </c>
      <c r="F40" s="55">
        <v>5</v>
      </c>
      <c r="G40" s="55">
        <v>0</v>
      </c>
      <c r="H40" s="170">
        <f>(D40+E40+F40)/3</f>
        <v>5.333333333333333</v>
      </c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48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48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48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32"/>
      <c r="E46" s="173"/>
      <c r="F46" s="173"/>
      <c r="G46" s="32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32"/>
      <c r="D47" s="34"/>
      <c r="E47" s="32"/>
      <c r="F47" s="32"/>
      <c r="G47" s="32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0:18" ht="15">
      <c r="J54" s="37"/>
      <c r="K54" s="37"/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77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14:18" ht="15">
      <c r="N65" s="37"/>
      <c r="P65" s="8"/>
      <c r="Q65" s="8"/>
      <c r="R65" s="5"/>
    </row>
    <row r="66" spans="12:20" ht="15">
      <c r="L66" s="4"/>
      <c r="M66" s="11"/>
      <c r="N66" s="6"/>
      <c r="O66" s="8"/>
      <c r="P66" s="4"/>
      <c r="Q66" s="4"/>
      <c r="R66" s="6"/>
      <c r="S66" s="6"/>
      <c r="T66" s="6"/>
    </row>
    <row r="67" spans="12:20" ht="15">
      <c r="L67" s="4"/>
      <c r="M67" s="11"/>
      <c r="N67" s="6"/>
      <c r="O67" s="8"/>
      <c r="P67" s="4"/>
      <c r="Q67" s="9"/>
      <c r="R67" s="6"/>
      <c r="S67" s="6"/>
      <c r="T67" s="6"/>
    </row>
    <row r="68" spans="12:20" ht="15">
      <c r="L68" s="8"/>
      <c r="M68" s="12"/>
      <c r="N68" s="8"/>
      <c r="O68" s="8"/>
      <c r="P68" s="6"/>
      <c r="Q68" s="13"/>
      <c r="R68" s="6"/>
      <c r="S68" s="6"/>
      <c r="T68" s="6"/>
    </row>
    <row r="69" spans="12:20" ht="15">
      <c r="L69" s="8"/>
      <c r="M69" s="8"/>
      <c r="N69" s="8"/>
      <c r="O69" s="8"/>
      <c r="P69" s="6"/>
      <c r="Q69" s="6"/>
      <c r="R69" s="6"/>
      <c r="S69" s="6"/>
      <c r="T69" s="6"/>
    </row>
    <row r="70" spans="12:20" ht="15">
      <c r="L70" s="8"/>
      <c r="M70" s="8"/>
      <c r="N70" s="8"/>
      <c r="O70" s="8"/>
      <c r="P70" s="6"/>
      <c r="Q70" s="6"/>
      <c r="R70" s="6"/>
      <c r="S70" s="6"/>
      <c r="T70" s="6"/>
    </row>
  </sheetData>
  <sheetProtection/>
  <mergeCells count="26">
    <mergeCell ref="G5:I5"/>
    <mergeCell ref="J5:J6"/>
    <mergeCell ref="L5:N5"/>
    <mergeCell ref="O5:O6"/>
    <mergeCell ref="P5:R5"/>
    <mergeCell ref="C37:C38"/>
    <mergeCell ref="L41:N41"/>
    <mergeCell ref="P41:Q41"/>
    <mergeCell ref="I51:L51"/>
    <mergeCell ref="A4:I4"/>
    <mergeCell ref="A36:I36"/>
    <mergeCell ref="A5:A6"/>
    <mergeCell ref="E46:F46"/>
    <mergeCell ref="M51:Q51"/>
    <mergeCell ref="B5:B6"/>
    <mergeCell ref="C5:E5"/>
    <mergeCell ref="A1:I1"/>
    <mergeCell ref="H38:I38"/>
    <mergeCell ref="H39:I39"/>
    <mergeCell ref="H40:I40"/>
    <mergeCell ref="B37:B38"/>
    <mergeCell ref="A37:A38"/>
    <mergeCell ref="A2:I2"/>
    <mergeCell ref="A3:I3"/>
    <mergeCell ref="D37:G37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4"/>
  <sheetViews>
    <sheetView zoomScalePageLayoutView="0" workbookViewId="0" topLeftCell="A1">
      <selection activeCell="F42" sqref="F42"/>
    </sheetView>
  </sheetViews>
  <sheetFormatPr defaultColWidth="9.140625" defaultRowHeight="15" outlineLevelRow="1"/>
  <cols>
    <col min="1" max="1" width="8.57421875" style="0" customWidth="1"/>
    <col min="2" max="2" width="10.7109375" style="0" customWidth="1"/>
    <col min="3" max="3" width="6.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6.28125" style="14" customWidth="1"/>
    <col min="8" max="8" width="5.421875" style="1" customWidth="1"/>
    <col min="9" max="9" width="6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79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'[1]Энергосеть'!$D$94</f>
        <v>БС 73-305, Ульяновская обл, Мелекесский р-н, Аллагулово с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195" t="str">
        <f>'[1]Энергосеть'!$A$94</f>
        <v>КТП-1159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66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66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388</v>
      </c>
      <c r="D7" s="15">
        <v>389</v>
      </c>
      <c r="E7" s="15">
        <v>388</v>
      </c>
      <c r="F7" s="21">
        <f>B7</f>
        <v>43819</v>
      </c>
      <c r="G7" s="15">
        <v>390</v>
      </c>
      <c r="H7" s="15">
        <v>391</v>
      </c>
      <c r="I7" s="15"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43819</v>
      </c>
      <c r="C39" s="47" t="s">
        <v>6</v>
      </c>
      <c r="D39" s="70">
        <v>10</v>
      </c>
      <c r="E39" s="70">
        <v>7</v>
      </c>
      <c r="F39" s="71">
        <v>6</v>
      </c>
      <c r="G39" s="72">
        <v>1</v>
      </c>
      <c r="H39" s="170">
        <f>(D39+E39+F39)/3</f>
        <v>7.666666666666667</v>
      </c>
      <c r="I39" s="170"/>
    </row>
    <row r="40" spans="1:9" ht="23.25" customHeight="1">
      <c r="A40" s="54"/>
      <c r="B40" s="68">
        <f>B39</f>
        <v>43819</v>
      </c>
      <c r="C40" s="47" t="s">
        <v>7</v>
      </c>
      <c r="D40" s="55">
        <v>9</v>
      </c>
      <c r="E40" s="55">
        <v>7</v>
      </c>
      <c r="F40" s="55">
        <v>5</v>
      </c>
      <c r="G40" s="55">
        <v>1</v>
      </c>
      <c r="H40" s="170">
        <f>(D40+E40+F40)/3</f>
        <v>7</v>
      </c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142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142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42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1"/>
      <c r="E46" s="173"/>
      <c r="F46" s="173"/>
      <c r="G46" s="141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1"/>
      <c r="D47" s="34"/>
      <c r="E47" s="141"/>
      <c r="F47" s="141"/>
      <c r="G47" s="141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77"/>
      <c r="N52" s="35"/>
      <c r="O52" s="35"/>
      <c r="P52" s="77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77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77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2:18" ht="15">
      <c r="B59" s="1"/>
      <c r="C59" s="37"/>
      <c r="D59" s="37"/>
      <c r="E59" s="37"/>
      <c r="F59" s="37"/>
      <c r="G59" s="37"/>
      <c r="N59" s="41"/>
      <c r="O59" s="41"/>
      <c r="P59" s="40"/>
      <c r="Q59" s="40"/>
      <c r="R59" s="5"/>
    </row>
    <row r="60" spans="2:17" ht="15">
      <c r="B60" s="1"/>
      <c r="C60" s="37"/>
      <c r="D60" s="37"/>
      <c r="E60" s="37"/>
      <c r="F60" s="37"/>
      <c r="G60" s="37"/>
      <c r="N60" s="41"/>
      <c r="O60" s="41"/>
      <c r="P60" s="45"/>
      <c r="Q60" s="77"/>
    </row>
    <row r="61" spans="12:20" ht="15">
      <c r="L61" s="4"/>
      <c r="M61" s="11"/>
      <c r="N61" s="6"/>
      <c r="O61" s="8"/>
      <c r="P61" s="4"/>
      <c r="Q61" s="9"/>
      <c r="R61" s="6"/>
      <c r="S61" s="6"/>
      <c r="T61" s="6"/>
    </row>
    <row r="62" spans="12:20" ht="15">
      <c r="L62" s="8"/>
      <c r="M62" s="12"/>
      <c r="N62" s="8"/>
      <c r="O62" s="8"/>
      <c r="P62" s="6"/>
      <c r="Q62" s="13"/>
      <c r="R62" s="6"/>
      <c r="S62" s="6"/>
      <c r="T62" s="6"/>
    </row>
    <row r="63" spans="12:20" ht="15">
      <c r="L63" s="8"/>
      <c r="M63" s="8"/>
      <c r="N63" s="8"/>
      <c r="O63" s="8"/>
      <c r="P63" s="6"/>
      <c r="Q63" s="6"/>
      <c r="R63" s="6"/>
      <c r="S63" s="6"/>
      <c r="T63" s="6"/>
    </row>
    <row r="64" spans="12:20" ht="15">
      <c r="L64" s="8"/>
      <c r="M64" s="8"/>
      <c r="N64" s="8"/>
      <c r="O64" s="8"/>
      <c r="P64" s="6"/>
      <c r="Q64" s="6"/>
      <c r="R64" s="6"/>
      <c r="S64" s="6"/>
      <c r="T64" s="6"/>
    </row>
  </sheetData>
  <sheetProtection/>
  <mergeCells count="26">
    <mergeCell ref="E46:F46"/>
    <mergeCell ref="I51:L51"/>
    <mergeCell ref="A36:I36"/>
    <mergeCell ref="A37:A38"/>
    <mergeCell ref="B37:B38"/>
    <mergeCell ref="C37:C38"/>
    <mergeCell ref="D37:G37"/>
    <mergeCell ref="H38:I38"/>
    <mergeCell ref="H39:I39"/>
    <mergeCell ref="H40:I40"/>
    <mergeCell ref="M51:Q51"/>
    <mergeCell ref="J5:J6"/>
    <mergeCell ref="L5:N5"/>
    <mergeCell ref="O5:O6"/>
    <mergeCell ref="P5:R5"/>
    <mergeCell ref="L41:N41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6"/>
  <sheetViews>
    <sheetView zoomScalePageLayoutView="0" workbookViewId="0" topLeftCell="A1">
      <selection activeCell="L42" sqref="L42"/>
    </sheetView>
  </sheetViews>
  <sheetFormatPr defaultColWidth="9.140625" defaultRowHeight="15" outlineLevelRow="1"/>
  <cols>
    <col min="1" max="2" width="8.8515625" style="0" customWidth="1"/>
    <col min="3" max="3" width="6.140625" style="14" customWidth="1"/>
    <col min="4" max="4" width="7.00390625" style="14" customWidth="1"/>
    <col min="5" max="5" width="7.28125" style="14" customWidth="1"/>
    <col min="6" max="6" width="10.7109375" style="14" customWidth="1"/>
    <col min="7" max="7" width="6.57421875" style="14" customWidth="1"/>
    <col min="8" max="8" width="6.28125" style="1" customWidth="1"/>
    <col min="9" max="9" width="7.281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78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'[1]Энергосеть'!$D$107</f>
        <v>БС 73-314, Ульяновская обл, Мелекесский р-н, Березовка п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196" t="str">
        <f>'[1]Энергосеть'!$A$106</f>
        <v>КТП № 1281</v>
      </c>
      <c r="B3" s="196"/>
      <c r="C3" s="196"/>
      <c r="D3" s="196"/>
      <c r="E3" s="196"/>
      <c r="F3" s="196"/>
      <c r="G3" s="196"/>
      <c r="H3" s="196"/>
      <c r="I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66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66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389</v>
      </c>
      <c r="D7" s="15">
        <v>390</v>
      </c>
      <c r="E7" s="15">
        <v>390</v>
      </c>
      <c r="F7" s="21">
        <f>B7</f>
        <v>43819</v>
      </c>
      <c r="G7" s="15">
        <v>389</v>
      </c>
      <c r="H7" s="15">
        <v>390</v>
      </c>
      <c r="I7" s="15"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43819</v>
      </c>
      <c r="C39" s="47" t="s">
        <v>6</v>
      </c>
      <c r="D39" s="70">
        <v>6</v>
      </c>
      <c r="E39" s="70">
        <v>5</v>
      </c>
      <c r="F39" s="71">
        <v>5</v>
      </c>
      <c r="G39" s="72">
        <v>0</v>
      </c>
      <c r="H39" s="170"/>
      <c r="I39" s="170"/>
    </row>
    <row r="40" spans="1:9" ht="23.25" customHeight="1">
      <c r="A40" s="54"/>
      <c r="B40" s="68">
        <f>B39</f>
        <v>43819</v>
      </c>
      <c r="C40" s="47" t="s">
        <v>7</v>
      </c>
      <c r="D40" s="55">
        <v>5</v>
      </c>
      <c r="E40" s="55">
        <v>5</v>
      </c>
      <c r="F40" s="55">
        <v>3</v>
      </c>
      <c r="G40" s="55">
        <v>0.5</v>
      </c>
      <c r="H40" s="170"/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67"/>
      <c r="E46" s="173"/>
      <c r="F46" s="173"/>
      <c r="G46" s="67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67"/>
      <c r="D47" s="34"/>
      <c r="E47" s="67"/>
      <c r="F47" s="67"/>
      <c r="G47" s="67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0:18" ht="15">
      <c r="J54" s="37"/>
      <c r="K54" s="37"/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77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14:18" ht="15">
      <c r="N65" s="37"/>
      <c r="P65" s="8"/>
      <c r="Q65" s="8"/>
      <c r="R65" s="5"/>
    </row>
    <row r="66" spans="12:20" ht="15">
      <c r="L66" s="8"/>
      <c r="M66" s="8"/>
      <c r="N66" s="8"/>
      <c r="O66" s="8"/>
      <c r="P66" s="6"/>
      <c r="Q66" s="6"/>
      <c r="R66" s="6"/>
      <c r="S66" s="6"/>
      <c r="T66" s="6"/>
    </row>
  </sheetData>
  <sheetProtection/>
  <mergeCells count="26">
    <mergeCell ref="E46:F46"/>
    <mergeCell ref="I51:L51"/>
    <mergeCell ref="A36:I36"/>
    <mergeCell ref="A37:A38"/>
    <mergeCell ref="B37:B38"/>
    <mergeCell ref="C37:C38"/>
    <mergeCell ref="D37:G37"/>
    <mergeCell ref="H38:I38"/>
    <mergeCell ref="H39:I39"/>
    <mergeCell ref="H40:I40"/>
    <mergeCell ref="M51:Q51"/>
    <mergeCell ref="J5:J6"/>
    <mergeCell ref="L5:N5"/>
    <mergeCell ref="O5:O6"/>
    <mergeCell ref="P5:R5"/>
    <mergeCell ref="L41:N41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2"/>
  <sheetViews>
    <sheetView zoomScalePageLayoutView="0" workbookViewId="0" topLeftCell="A1">
      <selection activeCell="D41" sqref="D41"/>
    </sheetView>
  </sheetViews>
  <sheetFormatPr defaultColWidth="9.140625" defaultRowHeight="15" outlineLevelRow="1"/>
  <cols>
    <col min="1" max="1" width="10.57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00390625" style="1" customWidth="1"/>
    <col min="9" max="9" width="6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81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'[1]Энергосеть'!$D$88</f>
        <v>БС 73-206, Мелекесский р-н, Лесная Хмелевка с, Пионерская ул, дом №48/2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195" t="str">
        <f>'[1]Энергосеть'!$A$88</f>
        <v>КТП-1381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66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66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43820</v>
      </c>
      <c r="C7" s="15">
        <v>389</v>
      </c>
      <c r="D7" s="15">
        <v>390</v>
      </c>
      <c r="E7" s="15">
        <v>390</v>
      </c>
      <c r="F7" s="21">
        <f>B7</f>
        <v>43820</v>
      </c>
      <c r="G7" s="15">
        <v>391</v>
      </c>
      <c r="H7" s="15">
        <v>390</v>
      </c>
      <c r="I7" s="15"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43820</v>
      </c>
      <c r="C39" s="47" t="s">
        <v>6</v>
      </c>
      <c r="D39" s="70">
        <v>6</v>
      </c>
      <c r="E39" s="70">
        <v>5</v>
      </c>
      <c r="F39" s="71">
        <v>4</v>
      </c>
      <c r="G39" s="72">
        <v>1</v>
      </c>
      <c r="H39" s="170">
        <f>(D39+E39+F39)/3</f>
        <v>5</v>
      </c>
      <c r="I39" s="170"/>
    </row>
    <row r="40" spans="1:9" ht="23.25" customHeight="1">
      <c r="A40" s="54"/>
      <c r="B40" s="68">
        <f>B39</f>
        <v>43820</v>
      </c>
      <c r="C40" s="47" t="s">
        <v>7</v>
      </c>
      <c r="D40" s="55">
        <v>5</v>
      </c>
      <c r="E40" s="55">
        <v>3</v>
      </c>
      <c r="F40" s="55">
        <v>5</v>
      </c>
      <c r="G40" s="55">
        <v>1</v>
      </c>
      <c r="H40" s="170">
        <f>(D40+E40+F40)/3</f>
        <v>4.333333333333333</v>
      </c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142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142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42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1"/>
      <c r="E46" s="173"/>
      <c r="F46" s="173"/>
      <c r="G46" s="141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1"/>
      <c r="D47" s="34"/>
      <c r="E47" s="141"/>
      <c r="F47" s="141"/>
      <c r="G47" s="141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77"/>
      <c r="N52" s="35"/>
      <c r="O52" s="35"/>
      <c r="P52" s="77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77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77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12:20" ht="15">
      <c r="L59" s="4"/>
      <c r="M59" s="11"/>
      <c r="N59" s="6"/>
      <c r="O59" s="8"/>
      <c r="P59" s="4"/>
      <c r="Q59" s="9"/>
      <c r="R59" s="6"/>
      <c r="S59" s="6"/>
      <c r="T59" s="6"/>
    </row>
    <row r="60" spans="12:20" ht="15">
      <c r="L60" s="8"/>
      <c r="M60" s="12"/>
      <c r="N60" s="8"/>
      <c r="O60" s="8"/>
      <c r="P60" s="6"/>
      <c r="Q60" s="13"/>
      <c r="R60" s="6"/>
      <c r="S60" s="6"/>
      <c r="T60" s="6"/>
    </row>
    <row r="61" spans="12:20" ht="15">
      <c r="L61" s="8"/>
      <c r="M61" s="8"/>
      <c r="N61" s="8"/>
      <c r="O61" s="8"/>
      <c r="P61" s="6"/>
      <c r="Q61" s="6"/>
      <c r="R61" s="6"/>
      <c r="S61" s="6"/>
      <c r="T61" s="6"/>
    </row>
    <row r="62" spans="12:20" ht="15">
      <c r="L62" s="8"/>
      <c r="M62" s="8"/>
      <c r="N62" s="8"/>
      <c r="O62" s="8"/>
      <c r="P62" s="6"/>
      <c r="Q62" s="6"/>
      <c r="R62" s="6"/>
      <c r="S62" s="6"/>
      <c r="T62" s="6"/>
    </row>
  </sheetData>
  <sheetProtection/>
  <mergeCells count="26"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6"/>
  <sheetViews>
    <sheetView zoomScalePageLayoutView="0" workbookViewId="0" topLeftCell="A1">
      <selection activeCell="F43" sqref="F43"/>
    </sheetView>
  </sheetViews>
  <sheetFormatPr defaultColWidth="9.140625" defaultRowHeight="15" outlineLevelRow="1"/>
  <cols>
    <col min="1" max="1" width="10.28125" style="0" customWidth="1"/>
    <col min="2" max="2" width="10.7109375" style="0" customWidth="1"/>
    <col min="3" max="3" width="7.57421875" style="14" customWidth="1"/>
    <col min="4" max="4" width="6.7109375" style="14" customWidth="1"/>
    <col min="5" max="5" width="9.57421875" style="14" customWidth="1"/>
    <col min="6" max="6" width="11.8515625" style="14" customWidth="1"/>
    <col min="7" max="7" width="5.8515625" style="14" customWidth="1"/>
    <col min="8" max="8" width="5.7109375" style="1" customWidth="1"/>
    <col min="9" max="9" width="5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83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'[1]Энергосеть'!$D$98</f>
        <v>БС 73-307, Ульяновская обл, Мелекесский р-н, Новоселки п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99"/>
      <c r="B3" s="99"/>
      <c r="C3" s="99"/>
      <c r="D3" s="99" t="str">
        <f>'[1]Энергосеть'!$A$98</f>
        <v>КТП-1501</v>
      </c>
      <c r="E3" s="99"/>
      <c r="F3" s="99"/>
      <c r="G3" s="99"/>
      <c r="H3" s="99"/>
      <c r="I3" s="99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66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66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43820</v>
      </c>
      <c r="C8" s="15">
        <v>387</v>
      </c>
      <c r="D8" s="15">
        <v>386</v>
      </c>
      <c r="E8" s="15">
        <v>386</v>
      </c>
      <c r="F8" s="21">
        <f>B8</f>
        <v>43820</v>
      </c>
      <c r="G8" s="15">
        <v>388</v>
      </c>
      <c r="H8" s="15">
        <v>387</v>
      </c>
      <c r="I8" s="15">
        <v>387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168" t="s">
        <v>40</v>
      </c>
      <c r="I39" s="169"/>
    </row>
    <row r="40" spans="1:9" ht="20.25" customHeight="1">
      <c r="A40" s="53" t="s">
        <v>34</v>
      </c>
      <c r="B40" s="68">
        <f>B8</f>
        <v>43820</v>
      </c>
      <c r="C40" s="47" t="s">
        <v>6</v>
      </c>
      <c r="D40" s="70">
        <v>7</v>
      </c>
      <c r="E40" s="70">
        <v>6</v>
      </c>
      <c r="F40" s="71">
        <v>5</v>
      </c>
      <c r="G40" s="72">
        <v>1</v>
      </c>
      <c r="H40" s="170">
        <f>(D40+E40+F40)/3</f>
        <v>6</v>
      </c>
      <c r="I40" s="170"/>
    </row>
    <row r="41" spans="1:9" ht="23.25" customHeight="1">
      <c r="A41" s="54"/>
      <c r="B41" s="68">
        <f>B40</f>
        <v>43820</v>
      </c>
      <c r="C41" s="47" t="s">
        <v>7</v>
      </c>
      <c r="D41" s="55">
        <v>5</v>
      </c>
      <c r="E41" s="55">
        <v>5</v>
      </c>
      <c r="F41" s="55">
        <v>3</v>
      </c>
      <c r="G41" s="55">
        <v>0.5</v>
      </c>
      <c r="H41" s="170">
        <f>(D41+E41+F41)/3</f>
        <v>4.333333333333333</v>
      </c>
      <c r="I41" s="170"/>
    </row>
    <row r="42" spans="1:20" ht="15">
      <c r="A42" s="27"/>
      <c r="B42" s="27"/>
      <c r="C42" s="27"/>
      <c r="D42" s="27"/>
      <c r="E42" s="27"/>
      <c r="F42" s="27"/>
      <c r="G42" s="27"/>
      <c r="L42" s="202"/>
      <c r="M42" s="202"/>
      <c r="N42" s="202"/>
      <c r="O42" s="5"/>
      <c r="P42" s="202"/>
      <c r="Q42" s="202"/>
      <c r="R42" s="4"/>
      <c r="S42" s="4"/>
      <c r="T42" s="4"/>
    </row>
    <row r="43" spans="1:20" ht="15">
      <c r="A43" s="74"/>
      <c r="B43" s="63"/>
      <c r="C43" s="75"/>
      <c r="D43" s="76"/>
      <c r="E43" s="76"/>
      <c r="F43" s="76"/>
      <c r="G43" s="76"/>
      <c r="L43" s="6"/>
      <c r="M43" s="60"/>
      <c r="N43" s="4"/>
      <c r="O43" s="5"/>
      <c r="P43" s="6"/>
      <c r="Q43" s="61"/>
      <c r="R43" s="4"/>
      <c r="S43" s="4"/>
      <c r="T43" s="4"/>
    </row>
    <row r="44" spans="1:20" ht="15">
      <c r="A44" s="74"/>
      <c r="B44" s="63"/>
      <c r="C44" s="75"/>
      <c r="D44" s="27"/>
      <c r="E44" s="27"/>
      <c r="F44" s="27"/>
      <c r="G44" s="27"/>
      <c r="L44" s="6"/>
      <c r="M44" s="60"/>
      <c r="N44" s="4"/>
      <c r="O44" s="5"/>
      <c r="P44" s="6"/>
      <c r="Q44" s="61"/>
      <c r="R44" s="4"/>
      <c r="S44" s="4"/>
      <c r="T44" s="4"/>
    </row>
    <row r="45" spans="1:20" ht="21" customHeight="1">
      <c r="A45" s="74"/>
      <c r="B45" s="63"/>
      <c r="C45" s="75"/>
      <c r="D45" s="28"/>
      <c r="E45" s="28"/>
      <c r="F45" s="28"/>
      <c r="G45" s="28"/>
      <c r="L45" s="4"/>
      <c r="M45" s="60"/>
      <c r="N45" s="4"/>
      <c r="O45" s="5"/>
      <c r="P45" s="4"/>
      <c r="Q45" s="4"/>
      <c r="R45" s="4"/>
      <c r="S45" s="4"/>
      <c r="T45" s="4"/>
    </row>
    <row r="46" spans="1:31" s="3" customFormat="1" ht="15" customHeight="1">
      <c r="A46" s="49"/>
      <c r="B46" s="49"/>
      <c r="C46" s="29"/>
      <c r="D46" s="30"/>
      <c r="E46" s="30"/>
      <c r="F46" s="30"/>
      <c r="G46" s="30"/>
      <c r="H46" s="2"/>
      <c r="I46" s="2"/>
      <c r="J46" s="2"/>
      <c r="K46" s="2"/>
      <c r="L46" s="4"/>
      <c r="M46" s="60"/>
      <c r="N46" s="6"/>
      <c r="O46" s="8"/>
      <c r="P46" s="4"/>
      <c r="Q46" s="4"/>
      <c r="R46" s="6"/>
      <c r="S46" s="6"/>
      <c r="T46" s="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20" ht="15">
      <c r="A47" s="31"/>
      <c r="B47" s="31"/>
      <c r="C47" s="33"/>
      <c r="D47" s="67"/>
      <c r="E47" s="173"/>
      <c r="F47" s="173"/>
      <c r="G47" s="67"/>
      <c r="H47" s="17"/>
      <c r="L47" s="4"/>
      <c r="M47" s="60"/>
      <c r="N47" s="6"/>
      <c r="O47" s="8"/>
      <c r="P47" s="4"/>
      <c r="Q47" s="9"/>
      <c r="R47" s="6"/>
      <c r="S47" s="6"/>
      <c r="T47" s="6"/>
    </row>
    <row r="48" spans="1:20" ht="15">
      <c r="A48" s="31"/>
      <c r="B48" s="31"/>
      <c r="C48" s="67"/>
      <c r="D48" s="34"/>
      <c r="E48" s="67"/>
      <c r="F48" s="67"/>
      <c r="G48" s="67"/>
      <c r="L48" s="5"/>
      <c r="M48" s="39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8"/>
      <c r="O49" s="8"/>
      <c r="P49" s="6"/>
      <c r="Q49" s="6"/>
      <c r="R49" s="6"/>
      <c r="S49" s="6"/>
      <c r="T49" s="6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12:20" ht="15">
      <c r="L51" s="5"/>
      <c r="M51" s="5"/>
      <c r="N51" s="5"/>
      <c r="O51" s="5"/>
      <c r="P51" s="4"/>
      <c r="Q51" s="4"/>
      <c r="R51" s="4"/>
      <c r="S51" s="4"/>
      <c r="T51" s="4"/>
    </row>
    <row r="52" spans="9:20" ht="15">
      <c r="I52" s="174"/>
      <c r="J52" s="174"/>
      <c r="K52" s="174"/>
      <c r="L52" s="174"/>
      <c r="M52" s="174"/>
      <c r="N52" s="174"/>
      <c r="O52" s="174"/>
      <c r="P52" s="174"/>
      <c r="Q52" s="174"/>
      <c r="R52" s="4"/>
      <c r="S52" s="4"/>
      <c r="T52" s="4"/>
    </row>
    <row r="53" spans="13:18" ht="15">
      <c r="M53" s="77"/>
      <c r="N53" s="35"/>
      <c r="O53" s="35"/>
      <c r="P53" s="77"/>
      <c r="Q53" s="5"/>
      <c r="R53" s="5"/>
    </row>
    <row r="54" spans="14:18" ht="15"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77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0:18" ht="15">
      <c r="J57" s="37"/>
      <c r="K57" s="37"/>
      <c r="N57" s="41"/>
      <c r="O57" s="41"/>
      <c r="P57" s="39"/>
      <c r="Q57" s="5"/>
      <c r="R57" s="5"/>
    </row>
    <row r="58" spans="14:18" ht="15">
      <c r="N58" s="41"/>
      <c r="O58" s="41"/>
      <c r="P58" s="39"/>
      <c r="Q58" s="5"/>
      <c r="R58" s="5"/>
    </row>
    <row r="59" spans="14:18" ht="15">
      <c r="N59" s="41"/>
      <c r="O59" s="41"/>
      <c r="P59" s="64"/>
      <c r="Q59" s="5"/>
      <c r="R59" s="5"/>
    </row>
    <row r="60" spans="14:18" ht="15">
      <c r="N60" s="41"/>
      <c r="O60" s="41"/>
      <c r="P60" s="40"/>
      <c r="Q60" s="40"/>
      <c r="R60" s="5"/>
    </row>
    <row r="61" spans="12:20" ht="15">
      <c r="L61" s="4"/>
      <c r="M61" s="11"/>
      <c r="N61" s="4"/>
      <c r="O61" s="8"/>
      <c r="P61" s="4"/>
      <c r="Q61" s="4"/>
      <c r="R61" s="4"/>
      <c r="S61" s="6"/>
      <c r="T61" s="6"/>
    </row>
    <row r="62" spans="12:20" ht="15">
      <c r="L62" s="4"/>
      <c r="M62" s="11"/>
      <c r="N62" s="6"/>
      <c r="O62" s="8"/>
      <c r="P62" s="4"/>
      <c r="Q62" s="4"/>
      <c r="R62" s="6"/>
      <c r="S62" s="6"/>
      <c r="T62" s="6"/>
    </row>
    <row r="63" spans="12:20" ht="15">
      <c r="L63" s="4"/>
      <c r="M63" s="11"/>
      <c r="N63" s="6"/>
      <c r="O63" s="8"/>
      <c r="P63" s="4"/>
      <c r="Q63" s="9"/>
      <c r="R63" s="6"/>
      <c r="S63" s="6"/>
      <c r="T63" s="6"/>
    </row>
    <row r="64" spans="12:20" ht="15">
      <c r="L64" s="8"/>
      <c r="M64" s="12"/>
      <c r="N64" s="8"/>
      <c r="O64" s="8"/>
      <c r="P64" s="6"/>
      <c r="Q64" s="13"/>
      <c r="R64" s="6"/>
      <c r="S64" s="6"/>
      <c r="T64" s="6"/>
    </row>
    <row r="65" spans="12:20" ht="15">
      <c r="L65" s="8"/>
      <c r="M65" s="8"/>
      <c r="N65" s="8"/>
      <c r="O65" s="8"/>
      <c r="P65" s="6"/>
      <c r="Q65" s="6"/>
      <c r="R65" s="6"/>
      <c r="S65" s="6"/>
      <c r="T65" s="6"/>
    </row>
    <row r="66" spans="12:20" ht="15">
      <c r="L66" s="8"/>
      <c r="M66" s="8"/>
      <c r="N66" s="8"/>
      <c r="O66" s="8"/>
      <c r="P66" s="6"/>
      <c r="Q66" s="6"/>
      <c r="R66" s="6"/>
      <c r="S66" s="6"/>
      <c r="T66" s="6"/>
    </row>
  </sheetData>
  <sheetProtection/>
  <mergeCells count="25">
    <mergeCell ref="A37:I37"/>
    <mergeCell ref="A1:I1"/>
    <mergeCell ref="A5:I5"/>
    <mergeCell ref="A6:A7"/>
    <mergeCell ref="B6:B7"/>
    <mergeCell ref="C6:E6"/>
    <mergeCell ref="F6:F7"/>
    <mergeCell ref="G6:I6"/>
    <mergeCell ref="A2:I2"/>
    <mergeCell ref="I52:L52"/>
    <mergeCell ref="M52:Q52"/>
    <mergeCell ref="J6:J7"/>
    <mergeCell ref="L6:N6"/>
    <mergeCell ref="O6:O7"/>
    <mergeCell ref="H40:I40"/>
    <mergeCell ref="H41:I41"/>
    <mergeCell ref="L42:N42"/>
    <mergeCell ref="P6:R6"/>
    <mergeCell ref="P42:Q42"/>
    <mergeCell ref="A38:A39"/>
    <mergeCell ref="B38:B39"/>
    <mergeCell ref="C38:C39"/>
    <mergeCell ref="D38:G38"/>
    <mergeCell ref="H39:I39"/>
    <mergeCell ref="E47:F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E79"/>
  <sheetViews>
    <sheetView zoomScalePageLayoutView="0" workbookViewId="0" topLeftCell="A1">
      <selection activeCell="D41" sqref="D41"/>
    </sheetView>
  </sheetViews>
  <sheetFormatPr defaultColWidth="9.140625" defaultRowHeight="15" outlineLevelRow="1"/>
  <cols>
    <col min="1" max="1" width="10.281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7.7109375" style="14" customWidth="1"/>
    <col min="6" max="6" width="9.57421875" style="14" customWidth="1"/>
    <col min="7" max="7" width="5.7109375" style="14" customWidth="1"/>
    <col min="8" max="8" width="4.28125" style="1" customWidth="1"/>
    <col min="9" max="9" width="4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84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'[1]Энергосеть'!$D$113</f>
        <v>БС 73-317, Мелекесский р-н, Бригадировка с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196" t="str">
        <f>'[1]Энергосеть'!$A$112</f>
        <v>КТП-1598</v>
      </c>
      <c r="B3" s="196"/>
      <c r="C3" s="196"/>
      <c r="D3" s="196"/>
      <c r="E3" s="196"/>
      <c r="F3" s="196"/>
      <c r="G3" s="196"/>
      <c r="H3" s="196"/>
      <c r="I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66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66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43818</v>
      </c>
      <c r="C7" s="15">
        <v>387</v>
      </c>
      <c r="D7" s="15">
        <v>387</v>
      </c>
      <c r="E7" s="15">
        <v>388</v>
      </c>
      <c r="F7" s="21">
        <f>B7</f>
        <v>43818</v>
      </c>
      <c r="G7" s="15">
        <v>389</v>
      </c>
      <c r="H7" s="15">
        <v>390</v>
      </c>
      <c r="I7" s="15"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43818</v>
      </c>
      <c r="C39" s="47" t="s">
        <v>6</v>
      </c>
      <c r="D39" s="70">
        <v>8</v>
      </c>
      <c r="E39" s="70">
        <v>6</v>
      </c>
      <c r="F39" s="71">
        <v>6</v>
      </c>
      <c r="G39" s="72">
        <v>1</v>
      </c>
      <c r="H39" s="170">
        <f>(D39+E39+F39)/3</f>
        <v>6.666666666666667</v>
      </c>
      <c r="I39" s="170"/>
    </row>
    <row r="40" spans="1:9" ht="23.25" customHeight="1">
      <c r="A40" s="54"/>
      <c r="B40" s="68">
        <f>B39</f>
        <v>43818</v>
      </c>
      <c r="C40" s="47" t="s">
        <v>7</v>
      </c>
      <c r="D40" s="55">
        <v>8</v>
      </c>
      <c r="E40" s="55">
        <v>5</v>
      </c>
      <c r="F40" s="55">
        <f>F39</f>
        <v>6</v>
      </c>
      <c r="G40" s="55">
        <v>1</v>
      </c>
      <c r="H40" s="170">
        <f>(D40+E40+F40)/3</f>
        <v>6.333333333333333</v>
      </c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142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142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42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1"/>
      <c r="E46" s="173"/>
      <c r="F46" s="173"/>
      <c r="G46" s="141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1"/>
      <c r="D47" s="34"/>
      <c r="E47" s="141"/>
      <c r="F47" s="141"/>
      <c r="G47" s="141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77"/>
      <c r="N52" s="35"/>
      <c r="O52" s="35"/>
      <c r="P52" s="77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77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77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2:18" ht="15">
      <c r="B59" s="1"/>
      <c r="C59" s="37"/>
      <c r="D59" s="37"/>
      <c r="E59" s="37"/>
      <c r="F59" s="37"/>
      <c r="G59" s="37"/>
      <c r="N59" s="41"/>
      <c r="O59" s="41"/>
      <c r="P59" s="40"/>
      <c r="Q59" s="40"/>
      <c r="R59" s="5"/>
    </row>
    <row r="60" spans="2:17" ht="15">
      <c r="B60" s="1"/>
      <c r="C60" s="37"/>
      <c r="D60" s="37"/>
      <c r="E60" s="37"/>
      <c r="F60" s="37"/>
      <c r="G60" s="37"/>
      <c r="N60" s="41"/>
      <c r="O60" s="41"/>
      <c r="P60" s="45"/>
      <c r="Q60" s="77"/>
    </row>
    <row r="61" spans="2:19" ht="15">
      <c r="B61" s="1"/>
      <c r="C61" s="37"/>
      <c r="D61" s="37"/>
      <c r="E61" s="37"/>
      <c r="F61" s="37"/>
      <c r="G61" s="37"/>
      <c r="N61" s="37"/>
      <c r="O61" s="39"/>
      <c r="Q61" s="40"/>
      <c r="R61" s="40"/>
      <c r="S61" s="65"/>
    </row>
    <row r="62" spans="2:18" ht="15">
      <c r="B62" s="1"/>
      <c r="C62" s="37"/>
      <c r="D62" s="37"/>
      <c r="E62" s="37"/>
      <c r="F62" s="37"/>
      <c r="G62" s="37"/>
      <c r="N62" s="37"/>
      <c r="O62" s="39"/>
      <c r="Q62" s="40"/>
      <c r="R62" s="40"/>
    </row>
    <row r="63" spans="2:18" ht="15">
      <c r="B63" s="1"/>
      <c r="C63" s="37"/>
      <c r="D63" s="37"/>
      <c r="E63" s="37"/>
      <c r="F63" s="37"/>
      <c r="G63" s="37"/>
      <c r="N63" s="37"/>
      <c r="O63" s="39"/>
      <c r="Q63" s="40"/>
      <c r="R63" s="40"/>
    </row>
    <row r="64" spans="2:18" ht="15">
      <c r="B64" s="1"/>
      <c r="C64" s="37"/>
      <c r="D64" s="37"/>
      <c r="E64" s="37"/>
      <c r="F64" s="37"/>
      <c r="G64" s="37"/>
      <c r="N64" s="37"/>
      <c r="O64" s="39"/>
      <c r="Q64" s="45"/>
      <c r="R64" s="5"/>
    </row>
    <row r="65" spans="2:18" ht="15">
      <c r="B65" s="1"/>
      <c r="C65" s="37"/>
      <c r="D65" s="37"/>
      <c r="E65" s="37"/>
      <c r="F65" s="37"/>
      <c r="G65" s="37"/>
      <c r="N65" s="37"/>
      <c r="P65" s="8"/>
      <c r="Q65" s="8"/>
      <c r="R65" s="5"/>
    </row>
    <row r="66" spans="2:20" ht="15">
      <c r="B66" s="1"/>
      <c r="C66" s="37"/>
      <c r="D66" s="37"/>
      <c r="E66" s="37"/>
      <c r="F66" s="37"/>
      <c r="G66" s="37"/>
      <c r="L66" s="8"/>
      <c r="M66" s="10"/>
      <c r="N66" s="5"/>
      <c r="O66" s="5"/>
      <c r="P66" s="4"/>
      <c r="Q66" s="4"/>
      <c r="R66" s="4"/>
      <c r="S66" s="4"/>
      <c r="T66" s="4"/>
    </row>
    <row r="67" spans="2:20" ht="15">
      <c r="B67" s="1"/>
      <c r="C67" s="37"/>
      <c r="D67" s="37"/>
      <c r="E67" s="37"/>
      <c r="F67" s="37"/>
      <c r="G67" s="37"/>
      <c r="L67" s="8"/>
      <c r="M67" s="143"/>
      <c r="N67" s="5"/>
      <c r="O67" s="5"/>
      <c r="P67" s="4"/>
      <c r="Q67" s="4"/>
      <c r="R67" s="4"/>
      <c r="S67" s="4"/>
      <c r="T67" s="4"/>
    </row>
    <row r="68" spans="1:17" ht="18" customHeight="1">
      <c r="A68" s="44"/>
      <c r="B68" s="203"/>
      <c r="C68" s="203"/>
      <c r="D68" s="203"/>
      <c r="E68" s="203"/>
      <c r="F68" s="203"/>
      <c r="G68" s="203"/>
      <c r="H68" s="203"/>
      <c r="I68" s="203"/>
      <c r="N68" s="41"/>
      <c r="O68" s="41"/>
      <c r="P68" s="45"/>
      <c r="Q68" s="77"/>
    </row>
    <row r="69" spans="1:17" ht="15">
      <c r="A69" s="44"/>
      <c r="B69" s="143"/>
      <c r="C69" s="143"/>
      <c r="D69" s="143"/>
      <c r="E69" s="143"/>
      <c r="F69" s="143"/>
      <c r="G69" s="143"/>
      <c r="H69" s="143"/>
      <c r="I69" s="143"/>
      <c r="N69" s="41"/>
      <c r="O69" s="41"/>
      <c r="P69" s="45"/>
      <c r="Q69" s="77"/>
    </row>
    <row r="70" spans="1:19" ht="15">
      <c r="A70" s="103"/>
      <c r="B70" s="44"/>
      <c r="C70" s="143"/>
      <c r="D70" s="143"/>
      <c r="E70" s="143"/>
      <c r="F70" s="143"/>
      <c r="G70" s="143"/>
      <c r="H70" s="143"/>
      <c r="I70" s="143"/>
      <c r="N70" s="37"/>
      <c r="O70" s="39"/>
      <c r="Q70" s="40"/>
      <c r="R70" s="40"/>
      <c r="S70" s="65"/>
    </row>
    <row r="71" spans="1:18" ht="15">
      <c r="A71" s="103"/>
      <c r="B71" s="44"/>
      <c r="C71" s="143"/>
      <c r="D71" s="143"/>
      <c r="E71" s="143"/>
      <c r="F71" s="143"/>
      <c r="G71" s="143"/>
      <c r="H71" s="143"/>
      <c r="I71" s="143"/>
      <c r="N71" s="37"/>
      <c r="O71" s="39"/>
      <c r="Q71" s="40"/>
      <c r="R71" s="40"/>
    </row>
    <row r="72" spans="1:18" ht="15">
      <c r="A72" s="103"/>
      <c r="B72" s="44"/>
      <c r="C72" s="143"/>
      <c r="D72" s="143"/>
      <c r="E72" s="143"/>
      <c r="F72" s="143"/>
      <c r="G72" s="143"/>
      <c r="H72" s="143"/>
      <c r="I72" s="143"/>
      <c r="N72" s="37"/>
      <c r="O72" s="39"/>
      <c r="Q72" s="40"/>
      <c r="R72" s="40"/>
    </row>
    <row r="73" spans="1:18" ht="15">
      <c r="A73" s="103"/>
      <c r="B73" s="44"/>
      <c r="C73" s="143"/>
      <c r="D73" s="148"/>
      <c r="E73" s="10"/>
      <c r="F73" s="10"/>
      <c r="G73" s="104"/>
      <c r="H73" s="89"/>
      <c r="I73" s="119"/>
      <c r="N73" s="37"/>
      <c r="O73" s="39"/>
      <c r="Q73" s="45"/>
      <c r="R73" s="5"/>
    </row>
    <row r="74" spans="1:18" ht="15">
      <c r="A74" s="103"/>
      <c r="B74" s="44"/>
      <c r="C74" s="143"/>
      <c r="D74" s="143"/>
      <c r="E74" s="143"/>
      <c r="F74" s="143"/>
      <c r="G74" s="143"/>
      <c r="H74" s="143"/>
      <c r="I74" s="149"/>
      <c r="N74" s="37"/>
      <c r="P74" s="8"/>
      <c r="Q74" s="8"/>
      <c r="R74" s="5"/>
    </row>
    <row r="75" spans="2:20" ht="15">
      <c r="B75" s="1"/>
      <c r="C75" s="37"/>
      <c r="D75" s="37"/>
      <c r="E75" s="37"/>
      <c r="F75" s="37"/>
      <c r="G75" s="37"/>
      <c r="L75" s="4"/>
      <c r="M75" s="11"/>
      <c r="N75" s="6"/>
      <c r="O75" s="8"/>
      <c r="P75" s="4"/>
      <c r="Q75" s="4"/>
      <c r="R75" s="6"/>
      <c r="S75" s="6"/>
      <c r="T75" s="6"/>
    </row>
    <row r="76" spans="2:20" ht="15">
      <c r="B76" s="1"/>
      <c r="C76" s="37"/>
      <c r="D76" s="37"/>
      <c r="E76" s="37"/>
      <c r="F76" s="37"/>
      <c r="G76" s="37"/>
      <c r="L76" s="4"/>
      <c r="M76" s="11"/>
      <c r="N76" s="6"/>
      <c r="O76" s="8"/>
      <c r="P76" s="4"/>
      <c r="Q76" s="9"/>
      <c r="R76" s="6"/>
      <c r="S76" s="6"/>
      <c r="T76" s="6"/>
    </row>
    <row r="77" spans="2:20" ht="15">
      <c r="B77" s="1"/>
      <c r="C77" s="37"/>
      <c r="D77" s="37"/>
      <c r="E77" s="37"/>
      <c r="F77" s="37"/>
      <c r="G77" s="37"/>
      <c r="L77" s="8"/>
      <c r="M77" s="12"/>
      <c r="N77" s="8"/>
      <c r="O77" s="8"/>
      <c r="P77" s="6"/>
      <c r="Q77" s="13"/>
      <c r="R77" s="6"/>
      <c r="S77" s="6"/>
      <c r="T77" s="6"/>
    </row>
    <row r="78" spans="2:20" ht="15">
      <c r="B78" s="1"/>
      <c r="C78" s="37"/>
      <c r="D78" s="37"/>
      <c r="E78" s="37"/>
      <c r="F78" s="37"/>
      <c r="G78" s="37"/>
      <c r="L78" s="8"/>
      <c r="M78" s="8"/>
      <c r="N78" s="8"/>
      <c r="O78" s="8"/>
      <c r="P78" s="6"/>
      <c r="Q78" s="6"/>
      <c r="R78" s="6"/>
      <c r="S78" s="6"/>
      <c r="T78" s="6"/>
    </row>
    <row r="79" spans="2:20" ht="15">
      <c r="B79" s="1"/>
      <c r="C79" s="37"/>
      <c r="D79" s="37"/>
      <c r="E79" s="37"/>
      <c r="F79" s="37"/>
      <c r="G79" s="37"/>
      <c r="L79" s="8"/>
      <c r="M79" s="8"/>
      <c r="N79" s="8"/>
      <c r="O79" s="8"/>
      <c r="P79" s="6"/>
      <c r="Q79" s="6"/>
      <c r="R79" s="6"/>
      <c r="S79" s="6"/>
      <c r="T79" s="6"/>
    </row>
  </sheetData>
  <sheetProtection/>
  <mergeCells count="27">
    <mergeCell ref="O5:O6"/>
    <mergeCell ref="P5:R5"/>
    <mergeCell ref="A36:I36"/>
    <mergeCell ref="A37:A38"/>
    <mergeCell ref="B37:B38"/>
    <mergeCell ref="C37:C38"/>
    <mergeCell ref="D37:G37"/>
    <mergeCell ref="B68:I68"/>
    <mergeCell ref="P41:Q41"/>
    <mergeCell ref="A1:I1"/>
    <mergeCell ref="A4:I4"/>
    <mergeCell ref="A5:A6"/>
    <mergeCell ref="B5:B6"/>
    <mergeCell ref="C5:E5"/>
    <mergeCell ref="F5:F6"/>
    <mergeCell ref="G5:I5"/>
    <mergeCell ref="H39:I39"/>
    <mergeCell ref="A2:I2"/>
    <mergeCell ref="A3:I3"/>
    <mergeCell ref="E46:F46"/>
    <mergeCell ref="I51:L51"/>
    <mergeCell ref="M51:Q51"/>
    <mergeCell ref="J5:J6"/>
    <mergeCell ref="L5:N5"/>
    <mergeCell ref="H38:I38"/>
    <mergeCell ref="H40:I40"/>
    <mergeCell ref="L41:N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8"/>
  <sheetViews>
    <sheetView zoomScalePageLayoutView="0" workbookViewId="0" topLeftCell="A1">
      <selection activeCell="F41" sqref="F41"/>
    </sheetView>
  </sheetViews>
  <sheetFormatPr defaultColWidth="9.140625" defaultRowHeight="15" outlineLevelRow="1"/>
  <cols>
    <col min="1" max="1" width="12.71093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85</v>
      </c>
      <c r="B1" s="195"/>
      <c r="C1" s="195"/>
      <c r="D1" s="195"/>
      <c r="E1" s="195"/>
      <c r="F1" s="195"/>
      <c r="G1" s="195"/>
      <c r="H1" s="195"/>
      <c r="I1" s="195"/>
    </row>
    <row r="2" spans="1:9" ht="39.75" customHeight="1">
      <c r="A2" s="172" t="str">
        <f>'[1]Энергосеть'!$D$104</f>
        <v>БС 73-311, Мелекесский р-н, Тиинск с, Полевая ул, в 430м восточнее, дом №18</v>
      </c>
      <c r="B2" s="172"/>
      <c r="C2" s="172"/>
      <c r="D2" s="172"/>
      <c r="E2" s="172"/>
      <c r="F2" s="172"/>
      <c r="G2" s="172"/>
      <c r="H2" s="172"/>
      <c r="I2" s="172"/>
    </row>
    <row r="3" spans="1:9" ht="18.75">
      <c r="A3" s="195" t="str">
        <f>'[1]Энергосеть'!$A$104</f>
        <v>КТП-1599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66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66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43820</v>
      </c>
      <c r="C7" s="15">
        <v>389</v>
      </c>
      <c r="D7" s="15">
        <v>389</v>
      </c>
      <c r="E7" s="15">
        <v>388</v>
      </c>
      <c r="F7" s="21">
        <f>B7</f>
        <v>43820</v>
      </c>
      <c r="G7" s="15">
        <v>389</v>
      </c>
      <c r="H7" s="15">
        <v>390</v>
      </c>
      <c r="I7" s="15"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43820</v>
      </c>
      <c r="C39" s="47" t="s">
        <v>6</v>
      </c>
      <c r="D39" s="70">
        <v>7</v>
      </c>
      <c r="E39" s="70">
        <v>5</v>
      </c>
      <c r="F39" s="71">
        <v>4</v>
      </c>
      <c r="G39" s="72">
        <v>1</v>
      </c>
      <c r="H39" s="170">
        <f>(D39+E39+F39)/3</f>
        <v>5.333333333333333</v>
      </c>
      <c r="I39" s="170"/>
    </row>
    <row r="40" spans="1:9" ht="23.25" customHeight="1">
      <c r="A40" s="54"/>
      <c r="B40" s="68">
        <f>B39</f>
        <v>43820</v>
      </c>
      <c r="C40" s="47" t="s">
        <v>7</v>
      </c>
      <c r="D40" s="55">
        <v>5</v>
      </c>
      <c r="E40" s="55">
        <v>4</v>
      </c>
      <c r="F40" s="55">
        <f>F39</f>
        <v>4</v>
      </c>
      <c r="G40" s="55">
        <v>0.5</v>
      </c>
      <c r="H40" s="170">
        <f>(D40+E40+F40)/3</f>
        <v>4.333333333333333</v>
      </c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67"/>
      <c r="E46" s="173"/>
      <c r="F46" s="173"/>
      <c r="G46" s="67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67"/>
      <c r="D47" s="34"/>
      <c r="E47" s="67"/>
      <c r="F47" s="67"/>
      <c r="G47" s="67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0:18" ht="15">
      <c r="J54" s="37"/>
      <c r="K54" s="37"/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77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12:20" ht="15">
      <c r="L65" s="4"/>
      <c r="M65" s="11"/>
      <c r="N65" s="6"/>
      <c r="O65" s="8"/>
      <c r="P65" s="4"/>
      <c r="Q65" s="9"/>
      <c r="R65" s="6"/>
      <c r="S65" s="6"/>
      <c r="T65" s="6"/>
    </row>
    <row r="66" spans="12:20" ht="15">
      <c r="L66" s="8"/>
      <c r="M66" s="12"/>
      <c r="N66" s="8"/>
      <c r="O66" s="8"/>
      <c r="P66" s="6"/>
      <c r="Q66" s="13"/>
      <c r="R66" s="6"/>
      <c r="S66" s="6"/>
      <c r="T66" s="6"/>
    </row>
    <row r="67" spans="12:20" ht="15">
      <c r="L67" s="8"/>
      <c r="M67" s="8"/>
      <c r="N67" s="8"/>
      <c r="O67" s="8"/>
      <c r="P67" s="6"/>
      <c r="Q67" s="6"/>
      <c r="R67" s="6"/>
      <c r="S67" s="6"/>
      <c r="T67" s="6"/>
    </row>
    <row r="68" spans="12:20" ht="15">
      <c r="L68" s="8"/>
      <c r="M68" s="8"/>
      <c r="N68" s="8"/>
      <c r="O68" s="8"/>
      <c r="P68" s="6"/>
      <c r="Q68" s="6"/>
      <c r="R68" s="6"/>
      <c r="S68" s="6"/>
      <c r="T68" s="6"/>
    </row>
  </sheetData>
  <sheetProtection/>
  <mergeCells count="26">
    <mergeCell ref="H39:I39"/>
    <mergeCell ref="H40:I40"/>
    <mergeCell ref="A37:A38"/>
    <mergeCell ref="B37:B38"/>
    <mergeCell ref="C37:C38"/>
    <mergeCell ref="D37:G37"/>
    <mergeCell ref="H38:I38"/>
    <mergeCell ref="A1:I1"/>
    <mergeCell ref="A4:I4"/>
    <mergeCell ref="A5:A6"/>
    <mergeCell ref="B5:B6"/>
    <mergeCell ref="C5:E5"/>
    <mergeCell ref="F5:F6"/>
    <mergeCell ref="G5:I5"/>
    <mergeCell ref="A2:I2"/>
    <mergeCell ref="A3:I3"/>
    <mergeCell ref="L41:N41"/>
    <mergeCell ref="O5:O6"/>
    <mergeCell ref="P5:R5"/>
    <mergeCell ref="A36:I36"/>
    <mergeCell ref="E46:F46"/>
    <mergeCell ref="I51:L51"/>
    <mergeCell ref="M51:Q51"/>
    <mergeCell ref="J5:J6"/>
    <mergeCell ref="L5:N5"/>
    <mergeCell ref="P41:Q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AE45"/>
  <sheetViews>
    <sheetView zoomScalePageLayoutView="0" workbookViewId="0" topLeftCell="A1">
      <selection activeCell="D43" sqref="D43"/>
    </sheetView>
  </sheetViews>
  <sheetFormatPr defaultColWidth="9.140625" defaultRowHeight="15" outlineLevelRow="1"/>
  <cols>
    <col min="1" max="1" width="10.0039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7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.75">
      <c r="A1" s="219" t="s">
        <v>95</v>
      </c>
      <c r="B1" s="219"/>
      <c r="C1" s="219"/>
      <c r="D1" s="219"/>
      <c r="E1" s="219"/>
      <c r="F1" s="219"/>
      <c r="G1" s="219"/>
      <c r="H1" s="219"/>
      <c r="I1" s="219"/>
    </row>
    <row r="2" spans="1:9" ht="15.75">
      <c r="A2" s="219" t="str">
        <f>'[1]Энергосеть'!$D$100</f>
        <v>БС 73-308, Ульяновская обл, Новомалыклинский р-н, Новая Малыкла с</v>
      </c>
      <c r="B2" s="219"/>
      <c r="C2" s="219"/>
      <c r="D2" s="219"/>
      <c r="E2" s="219"/>
      <c r="F2" s="219"/>
      <c r="G2" s="219"/>
      <c r="H2" s="219"/>
      <c r="I2" s="219"/>
    </row>
    <row r="3" spans="1:9" ht="15.75">
      <c r="A3" s="219" t="str">
        <f>'[1]Энергосеть'!$A$100</f>
        <v>КТП-4288</v>
      </c>
      <c r="B3" s="219"/>
      <c r="C3" s="219"/>
      <c r="D3" s="219"/>
      <c r="E3" s="219"/>
      <c r="F3" s="219"/>
      <c r="G3" s="219"/>
      <c r="H3" s="219"/>
      <c r="I3" s="219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66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66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43818</v>
      </c>
      <c r="C7" s="15">
        <v>387</v>
      </c>
      <c r="D7" s="15">
        <v>388</v>
      </c>
      <c r="E7" s="15">
        <v>388</v>
      </c>
      <c r="F7" s="21">
        <f>B7</f>
        <v>43818</v>
      </c>
      <c r="G7" s="15">
        <v>389</v>
      </c>
      <c r="H7" s="15">
        <v>389</v>
      </c>
      <c r="I7" s="15">
        <v>387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43818</v>
      </c>
      <c r="C39" s="47" t="s">
        <v>6</v>
      </c>
      <c r="D39" s="70">
        <v>5</v>
      </c>
      <c r="E39" s="70">
        <v>2</v>
      </c>
      <c r="F39" s="71">
        <v>5</v>
      </c>
      <c r="G39" s="72">
        <v>0.5</v>
      </c>
      <c r="H39" s="170">
        <f>(D39+E39+F39)/3</f>
        <v>4</v>
      </c>
      <c r="I39" s="170"/>
    </row>
    <row r="40" spans="1:9" ht="23.25" customHeight="1">
      <c r="A40" s="54"/>
      <c r="B40" s="68">
        <f>B39</f>
        <v>43818</v>
      </c>
      <c r="C40" s="47" t="s">
        <v>7</v>
      </c>
      <c r="D40" s="55">
        <f>D39</f>
        <v>5</v>
      </c>
      <c r="E40" s="55">
        <v>1</v>
      </c>
      <c r="F40" s="55">
        <f>F39</f>
        <v>5</v>
      </c>
      <c r="G40" s="55">
        <v>0.5</v>
      </c>
      <c r="H40" s="170">
        <f>(D40+E40+F40)/3</f>
        <v>3.6666666666666665</v>
      </c>
      <c r="I40" s="170"/>
    </row>
    <row r="41" spans="12:20" ht="15">
      <c r="L41" s="4"/>
      <c r="M41" s="11"/>
      <c r="N41" s="6"/>
      <c r="O41" s="8"/>
      <c r="P41" s="4"/>
      <c r="Q41" s="4"/>
      <c r="R41" s="6"/>
      <c r="S41" s="6"/>
      <c r="T41" s="6"/>
    </row>
    <row r="42" spans="12:20" ht="15">
      <c r="L42" s="4"/>
      <c r="M42" s="11"/>
      <c r="N42" s="6"/>
      <c r="O42" s="8"/>
      <c r="P42" s="4"/>
      <c r="Q42" s="9"/>
      <c r="R42" s="6"/>
      <c r="S42" s="6"/>
      <c r="T42" s="6"/>
    </row>
    <row r="43" spans="12:20" ht="15">
      <c r="L43" s="8"/>
      <c r="M43" s="12"/>
      <c r="N43" s="8"/>
      <c r="O43" s="8"/>
      <c r="P43" s="6"/>
      <c r="Q43" s="13"/>
      <c r="R43" s="6"/>
      <c r="S43" s="6"/>
      <c r="T43" s="6"/>
    </row>
    <row r="44" spans="12:20" ht="15">
      <c r="L44" s="8"/>
      <c r="M44" s="8"/>
      <c r="N44" s="8"/>
      <c r="O44" s="8"/>
      <c r="P44" s="6"/>
      <c r="Q44" s="6"/>
      <c r="R44" s="6"/>
      <c r="S44" s="6"/>
      <c r="T44" s="6"/>
    </row>
    <row r="45" spans="12:20" ht="15">
      <c r="L45" s="8"/>
      <c r="M45" s="8"/>
      <c r="N45" s="8"/>
      <c r="O45" s="8"/>
      <c r="P45" s="6"/>
      <c r="Q45" s="6"/>
      <c r="R45" s="6"/>
      <c r="S45" s="6"/>
      <c r="T45" s="6"/>
    </row>
  </sheetData>
  <sheetProtection/>
  <mergeCells count="21">
    <mergeCell ref="P5:R5"/>
    <mergeCell ref="A36:I36"/>
    <mergeCell ref="A37:A38"/>
    <mergeCell ref="B37:B38"/>
    <mergeCell ref="C37:C38"/>
    <mergeCell ref="H38:I38"/>
    <mergeCell ref="F5:F6"/>
    <mergeCell ref="L5:N5"/>
    <mergeCell ref="D37:G37"/>
    <mergeCell ref="A1:I1"/>
    <mergeCell ref="A4:I4"/>
    <mergeCell ref="A5:A6"/>
    <mergeCell ref="B5:B6"/>
    <mergeCell ref="C5:E5"/>
    <mergeCell ref="O5:O6"/>
    <mergeCell ref="J5:J6"/>
    <mergeCell ref="G5:I5"/>
    <mergeCell ref="A2:I2"/>
    <mergeCell ref="A3:I3"/>
    <mergeCell ref="H39:I39"/>
    <mergeCell ref="H40:I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3"/>
  <sheetViews>
    <sheetView zoomScale="120" zoomScaleNormal="120" zoomScalePageLayoutView="0" workbookViewId="0" topLeftCell="A3">
      <selection activeCell="B36" sqref="B36"/>
    </sheetView>
  </sheetViews>
  <sheetFormatPr defaultColWidth="9.140625" defaultRowHeight="15" outlineLevelRow="1"/>
  <cols>
    <col min="1" max="1" width="9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6.00390625" style="14" customWidth="1"/>
    <col min="8" max="8" width="5.28125" style="1" customWidth="1"/>
    <col min="9" max="9" width="7.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46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'[1]Энергосеть'!$D$97</f>
        <v>БС 73-306, Ульяновская обл, Чердаклинский р-н, Октябрьский п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195" t="str">
        <f>'[1]Энергосеть'!$A$96</f>
        <v>КТП-2525</v>
      </c>
      <c r="B3" s="195"/>
      <c r="C3" s="195"/>
      <c r="D3" s="195"/>
      <c r="E3" s="195"/>
      <c r="F3" s="195"/>
      <c r="G3" s="195"/>
      <c r="H3" s="195"/>
      <c r="I3" s="195"/>
    </row>
    <row r="4" spans="1:9" ht="18.75">
      <c r="A4" s="195"/>
      <c r="B4" s="195"/>
      <c r="C4" s="195"/>
      <c r="D4" s="195"/>
      <c r="E4" s="195"/>
      <c r="F4" s="195"/>
      <c r="G4" s="195"/>
      <c r="H4" s="195"/>
      <c r="I4" s="195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79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79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43819</v>
      </c>
      <c r="C8" s="15">
        <v>387</v>
      </c>
      <c r="D8" s="15">
        <v>385</v>
      </c>
      <c r="E8" s="15">
        <v>386</v>
      </c>
      <c r="F8" s="21">
        <f>B8</f>
        <v>43819</v>
      </c>
      <c r="G8" s="15">
        <v>389</v>
      </c>
      <c r="H8" s="15">
        <v>389</v>
      </c>
      <c r="I8" s="15">
        <v>390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168" t="s">
        <v>40</v>
      </c>
      <c r="I39" s="169"/>
    </row>
    <row r="40" spans="1:9" ht="20.25" customHeight="1">
      <c r="A40" s="53" t="s">
        <v>34</v>
      </c>
      <c r="B40" s="68">
        <f>B8</f>
        <v>43819</v>
      </c>
      <c r="C40" s="47" t="s">
        <v>6</v>
      </c>
      <c r="D40" s="70">
        <v>5</v>
      </c>
      <c r="E40" s="70">
        <v>7</v>
      </c>
      <c r="F40" s="71">
        <v>6</v>
      </c>
      <c r="G40" s="72">
        <v>1</v>
      </c>
      <c r="H40" s="170">
        <f>(D40+E40+F40)/3</f>
        <v>6</v>
      </c>
      <c r="I40" s="170"/>
    </row>
    <row r="41" spans="1:17" ht="23.25" customHeight="1">
      <c r="A41" s="54"/>
      <c r="B41" s="68">
        <f>B40</f>
        <v>43819</v>
      </c>
      <c r="C41" s="47" t="s">
        <v>7</v>
      </c>
      <c r="D41" s="55">
        <v>5</v>
      </c>
      <c r="E41" s="55">
        <v>6</v>
      </c>
      <c r="F41" s="55">
        <v>6</v>
      </c>
      <c r="G41" s="55">
        <v>0.5</v>
      </c>
      <c r="H41" s="193">
        <f>(D41+E41+F41)/3</f>
        <v>5.666666666666667</v>
      </c>
      <c r="I41" s="193"/>
      <c r="J41" s="150"/>
      <c r="K41" s="150"/>
      <c r="L41" s="150"/>
      <c r="M41" s="150"/>
      <c r="N41" s="150"/>
      <c r="O41" s="150"/>
      <c r="P41" s="150"/>
      <c r="Q41" s="150"/>
    </row>
    <row r="42" spans="1:20" ht="15">
      <c r="A42" s="27"/>
      <c r="B42" s="27"/>
      <c r="C42" s="27"/>
      <c r="D42" s="27"/>
      <c r="E42" s="27"/>
      <c r="F42" s="27"/>
      <c r="G42" s="27"/>
      <c r="H42" s="150"/>
      <c r="I42" s="150"/>
      <c r="J42" s="150"/>
      <c r="K42" s="150"/>
      <c r="L42" s="194" t="s">
        <v>6</v>
      </c>
      <c r="M42" s="194"/>
      <c r="N42" s="194"/>
      <c r="O42" s="151"/>
      <c r="P42" s="194" t="s">
        <v>7</v>
      </c>
      <c r="Q42" s="194"/>
      <c r="R42" s="4"/>
      <c r="S42" s="4"/>
      <c r="T42" s="4"/>
    </row>
    <row r="43" spans="1:20" ht="15">
      <c r="A43" s="74"/>
      <c r="B43" s="63"/>
      <c r="C43" s="75"/>
      <c r="D43" s="76"/>
      <c r="E43" s="76"/>
      <c r="F43" s="76"/>
      <c r="G43" s="76"/>
      <c r="H43" s="150"/>
      <c r="I43" s="150"/>
      <c r="J43" s="150"/>
      <c r="K43" s="150"/>
      <c r="L43" s="153"/>
      <c r="M43" s="154"/>
      <c r="N43" s="153"/>
      <c r="O43" s="151"/>
      <c r="P43" s="153"/>
      <c r="Q43" s="155"/>
      <c r="R43" s="4"/>
      <c r="S43" s="4"/>
      <c r="T43" s="4"/>
    </row>
    <row r="44" spans="1:20" ht="15">
      <c r="A44" s="74"/>
      <c r="B44" s="63"/>
      <c r="C44" s="75"/>
      <c r="D44" s="27"/>
      <c r="E44" s="27"/>
      <c r="F44" s="27"/>
      <c r="G44" s="27"/>
      <c r="H44" s="150"/>
      <c r="I44" s="150"/>
      <c r="J44" s="150"/>
      <c r="K44" s="150"/>
      <c r="L44" s="153"/>
      <c r="M44" s="154"/>
      <c r="N44" s="153"/>
      <c r="O44" s="151"/>
      <c r="P44" s="153"/>
      <c r="Q44" s="155"/>
      <c r="R44" s="4"/>
      <c r="S44" s="4"/>
      <c r="T44" s="4"/>
    </row>
    <row r="45" spans="1:20" ht="21" customHeight="1">
      <c r="A45" s="74"/>
      <c r="B45" s="63"/>
      <c r="C45" s="75"/>
      <c r="D45" s="28"/>
      <c r="E45" s="28"/>
      <c r="F45" s="28"/>
      <c r="G45" s="28"/>
      <c r="H45" s="150"/>
      <c r="I45" s="150"/>
      <c r="J45" s="150"/>
      <c r="K45" s="150"/>
      <c r="L45" s="153"/>
      <c r="M45" s="154"/>
      <c r="N45" s="153"/>
      <c r="O45" s="151"/>
      <c r="P45" s="153"/>
      <c r="Q45" s="153"/>
      <c r="R45" s="4"/>
      <c r="S45" s="4"/>
      <c r="T45" s="4"/>
    </row>
    <row r="46" spans="1:31" s="3" customFormat="1" ht="15" customHeight="1">
      <c r="A46" s="49"/>
      <c r="B46" s="49"/>
      <c r="C46" s="29"/>
      <c r="D46" s="30"/>
      <c r="E46" s="30"/>
      <c r="F46" s="30"/>
      <c r="G46" s="30"/>
      <c r="H46" s="150"/>
      <c r="I46" s="150"/>
      <c r="J46" s="150"/>
      <c r="K46" s="150"/>
      <c r="L46" s="153"/>
      <c r="M46" s="154"/>
      <c r="N46" s="153"/>
      <c r="O46" s="151"/>
      <c r="P46" s="153"/>
      <c r="Q46" s="153"/>
      <c r="R46" s="6"/>
      <c r="S46" s="6"/>
      <c r="T46" s="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20" ht="15">
      <c r="A47" s="31"/>
      <c r="B47" s="31"/>
      <c r="C47" s="33"/>
      <c r="D47" s="78"/>
      <c r="E47" s="173"/>
      <c r="F47" s="173"/>
      <c r="G47" s="78"/>
      <c r="H47" s="156"/>
      <c r="I47" s="150"/>
      <c r="J47" s="150"/>
      <c r="K47" s="150"/>
      <c r="L47" s="153"/>
      <c r="M47" s="154"/>
      <c r="N47" s="153"/>
      <c r="O47" s="151"/>
      <c r="P47" s="153"/>
      <c r="Q47" s="157"/>
      <c r="R47" s="6"/>
      <c r="S47" s="6"/>
      <c r="T47" s="6"/>
    </row>
    <row r="48" spans="1:20" ht="15">
      <c r="A48" s="31"/>
      <c r="B48" s="31"/>
      <c r="C48" s="78"/>
      <c r="D48" s="34"/>
      <c r="E48" s="78"/>
      <c r="F48" s="78"/>
      <c r="G48" s="78"/>
      <c r="H48" s="150"/>
      <c r="I48" s="150"/>
      <c r="J48" s="150"/>
      <c r="K48" s="150"/>
      <c r="L48" s="151"/>
      <c r="M48" s="158"/>
      <c r="N48" s="151"/>
      <c r="O48" s="151"/>
      <c r="P48" s="153"/>
      <c r="Q48" s="153"/>
      <c r="R48" s="6"/>
      <c r="S48" s="6"/>
      <c r="T48" s="6"/>
    </row>
    <row r="49" spans="8:20" ht="15">
      <c r="H49" s="150"/>
      <c r="I49" s="150"/>
      <c r="J49" s="150"/>
      <c r="K49" s="150"/>
      <c r="L49" s="151"/>
      <c r="M49" s="151"/>
      <c r="N49" s="151"/>
      <c r="O49" s="151"/>
      <c r="P49" s="153"/>
      <c r="Q49" s="153"/>
      <c r="R49" s="6"/>
      <c r="S49" s="6"/>
      <c r="T49" s="6"/>
    </row>
    <row r="50" spans="8:20" ht="15">
      <c r="H50" s="150"/>
      <c r="I50" s="150"/>
      <c r="J50" s="150"/>
      <c r="K50" s="150"/>
      <c r="L50" s="151"/>
      <c r="M50" s="151"/>
      <c r="N50" s="151"/>
      <c r="O50" s="151"/>
      <c r="P50" s="153"/>
      <c r="Q50" s="153"/>
      <c r="R50" s="4"/>
      <c r="S50" s="4"/>
      <c r="T50" s="4"/>
    </row>
    <row r="51" spans="8:20" ht="15">
      <c r="H51" s="150"/>
      <c r="I51" s="150"/>
      <c r="J51" s="150"/>
      <c r="K51" s="150"/>
      <c r="L51" s="151"/>
      <c r="M51" s="151"/>
      <c r="N51" s="151"/>
      <c r="O51" s="151"/>
      <c r="P51" s="153"/>
      <c r="Q51" s="153"/>
      <c r="R51" s="4"/>
      <c r="S51" s="4"/>
      <c r="T51" s="4"/>
    </row>
    <row r="52" spans="8:20" ht="15">
      <c r="H52" s="150"/>
      <c r="I52" s="192"/>
      <c r="J52" s="192"/>
      <c r="K52" s="192"/>
      <c r="L52" s="192"/>
      <c r="M52" s="192"/>
      <c r="N52" s="192"/>
      <c r="O52" s="192"/>
      <c r="P52" s="192"/>
      <c r="Q52" s="192"/>
      <c r="R52" s="4"/>
      <c r="S52" s="4"/>
      <c r="T52" s="4"/>
    </row>
    <row r="53" spans="8:18" ht="15">
      <c r="H53" s="150"/>
      <c r="I53" s="150"/>
      <c r="J53" s="150"/>
      <c r="K53" s="150"/>
      <c r="L53" s="150"/>
      <c r="M53" s="159"/>
      <c r="N53" s="160"/>
      <c r="O53" s="160"/>
      <c r="P53" s="159"/>
      <c r="Q53" s="151"/>
      <c r="R53" s="5"/>
    </row>
    <row r="54" spans="8:18" ht="15">
      <c r="H54" s="150"/>
      <c r="I54" s="150"/>
      <c r="J54" s="150"/>
      <c r="K54" s="150"/>
      <c r="L54" s="150"/>
      <c r="M54" s="150"/>
      <c r="N54" s="161"/>
      <c r="O54" s="161"/>
      <c r="P54" s="159"/>
      <c r="Q54" s="151"/>
      <c r="R54" s="5"/>
    </row>
    <row r="55" spans="8:18" ht="15">
      <c r="H55" s="150"/>
      <c r="I55" s="150"/>
      <c r="J55" s="162"/>
      <c r="K55" s="162"/>
      <c r="L55" s="150"/>
      <c r="M55" s="150"/>
      <c r="N55" s="161"/>
      <c r="O55" s="161"/>
      <c r="P55" s="159"/>
      <c r="Q55" s="151"/>
      <c r="R55" s="5"/>
    </row>
    <row r="56" spans="8:18" ht="15">
      <c r="H56" s="150"/>
      <c r="I56" s="150"/>
      <c r="J56" s="162"/>
      <c r="K56" s="162"/>
      <c r="L56" s="150"/>
      <c r="M56" s="150"/>
      <c r="N56" s="161"/>
      <c r="O56" s="161"/>
      <c r="P56" s="158"/>
      <c r="Q56" s="151"/>
      <c r="R56" s="5"/>
    </row>
    <row r="57" spans="8:18" ht="15">
      <c r="H57" s="150"/>
      <c r="I57" s="150"/>
      <c r="J57" s="162"/>
      <c r="K57" s="162"/>
      <c r="L57" s="150"/>
      <c r="M57" s="150"/>
      <c r="N57" s="161"/>
      <c r="O57" s="161"/>
      <c r="P57" s="158"/>
      <c r="Q57" s="151"/>
      <c r="R57" s="5"/>
    </row>
    <row r="58" spans="8:18" ht="15">
      <c r="H58" s="150"/>
      <c r="I58" s="150"/>
      <c r="J58" s="150"/>
      <c r="K58" s="150"/>
      <c r="L58" s="150"/>
      <c r="M58" s="150"/>
      <c r="N58" s="161"/>
      <c r="O58" s="161"/>
      <c r="P58" s="158"/>
      <c r="Q58" s="151"/>
      <c r="R58" s="5"/>
    </row>
    <row r="59" spans="8:18" ht="15">
      <c r="H59" s="150"/>
      <c r="I59" s="150"/>
      <c r="J59" s="150"/>
      <c r="K59" s="150"/>
      <c r="L59" s="150"/>
      <c r="M59" s="150"/>
      <c r="N59" s="161"/>
      <c r="O59" s="161"/>
      <c r="P59" s="163"/>
      <c r="Q59" s="151"/>
      <c r="R59" s="5"/>
    </row>
    <row r="60" spans="8:18" ht="15">
      <c r="H60" s="150"/>
      <c r="I60" s="150"/>
      <c r="J60" s="150"/>
      <c r="K60" s="150"/>
      <c r="L60" s="150"/>
      <c r="M60" s="150"/>
      <c r="N60" s="161"/>
      <c r="O60" s="161"/>
      <c r="P60" s="164"/>
      <c r="Q60" s="164"/>
      <c r="R60" s="5"/>
    </row>
    <row r="61" spans="8:17" ht="15">
      <c r="H61" s="150"/>
      <c r="I61" s="150"/>
      <c r="J61" s="150"/>
      <c r="K61" s="150"/>
      <c r="L61" s="150"/>
      <c r="M61" s="150"/>
      <c r="N61" s="161"/>
      <c r="O61" s="161"/>
      <c r="P61" s="165"/>
      <c r="Q61" s="159"/>
    </row>
    <row r="62" spans="8:19" ht="15">
      <c r="H62" s="150"/>
      <c r="I62" s="150"/>
      <c r="J62" s="150"/>
      <c r="K62" s="150"/>
      <c r="L62" s="150"/>
      <c r="M62" s="150"/>
      <c r="N62" s="162"/>
      <c r="O62" s="158"/>
      <c r="P62" s="150"/>
      <c r="Q62" s="164"/>
      <c r="R62" s="40"/>
      <c r="S62" s="65"/>
    </row>
    <row r="63" spans="12:20" ht="15">
      <c r="L63" s="8"/>
      <c r="M63" s="8"/>
      <c r="N63" s="8"/>
      <c r="O63" s="8"/>
      <c r="P63" s="6"/>
      <c r="Q63" s="6"/>
      <c r="R63" s="6"/>
      <c r="S63" s="6"/>
      <c r="T63" s="6"/>
    </row>
  </sheetData>
  <sheetProtection/>
  <mergeCells count="27">
    <mergeCell ref="A1:I1"/>
    <mergeCell ref="A5:I5"/>
    <mergeCell ref="A6:A7"/>
    <mergeCell ref="B6:B7"/>
    <mergeCell ref="C6:E6"/>
    <mergeCell ref="F6:F7"/>
    <mergeCell ref="G6:I6"/>
    <mergeCell ref="A2:I2"/>
    <mergeCell ref="A3:I3"/>
    <mergeCell ref="A4:I4"/>
    <mergeCell ref="M52:Q52"/>
    <mergeCell ref="J6:J7"/>
    <mergeCell ref="L6:N6"/>
    <mergeCell ref="O6:O7"/>
    <mergeCell ref="P6:R6"/>
    <mergeCell ref="L42:N42"/>
    <mergeCell ref="P42:Q42"/>
    <mergeCell ref="E47:F47"/>
    <mergeCell ref="I52:L52"/>
    <mergeCell ref="A37:I37"/>
    <mergeCell ref="A38:A39"/>
    <mergeCell ref="B38:B39"/>
    <mergeCell ref="C38:C39"/>
    <mergeCell ref="D38:G38"/>
    <mergeCell ref="H39:I39"/>
    <mergeCell ref="H40:I40"/>
    <mergeCell ref="H41:I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E41"/>
  <sheetViews>
    <sheetView zoomScalePageLayoutView="0" workbookViewId="0" topLeftCell="A1">
      <selection activeCell="F8" sqref="F8"/>
    </sheetView>
  </sheetViews>
  <sheetFormatPr defaultColWidth="9.140625" defaultRowHeight="15" outlineLevelRow="1"/>
  <cols>
    <col min="1" max="1" width="11.7109375" style="0" customWidth="1"/>
    <col min="2" max="2" width="10.7109375" style="0" customWidth="1"/>
    <col min="3" max="3" width="7.57421875" style="14" customWidth="1"/>
    <col min="4" max="4" width="12.00390625" style="14" customWidth="1"/>
    <col min="5" max="5" width="10.8515625" style="14" customWidth="1"/>
    <col min="6" max="6" width="10.7109375" style="14" customWidth="1"/>
    <col min="7" max="7" width="7.421875" style="14" customWidth="1"/>
    <col min="8" max="8" width="6.8515625" style="1" customWidth="1"/>
    <col min="9" max="9" width="6.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60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'[1]Энергосеть'!$D$103</f>
        <v>БС 73-310, Ульяновская обл, Новомалыклинский р-н, Новочеремшанск с</v>
      </c>
      <c r="B2" s="195"/>
      <c r="C2" s="195"/>
      <c r="D2" s="195"/>
      <c r="E2" s="195"/>
      <c r="F2" s="195"/>
      <c r="G2" s="195"/>
      <c r="H2" s="195"/>
      <c r="I2" s="84"/>
    </row>
    <row r="3" spans="1:9" ht="18.75">
      <c r="A3" s="84"/>
      <c r="B3" s="195" t="str">
        <f>'[1]Энергосеть'!$A$102</f>
        <v>КТП-4286</v>
      </c>
      <c r="C3" s="195"/>
      <c r="D3" s="195"/>
      <c r="E3" s="195"/>
      <c r="F3" s="84"/>
      <c r="G3" s="84"/>
      <c r="H3" s="84"/>
      <c r="I3" s="84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81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81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43819</v>
      </c>
      <c r="C8" s="15">
        <v>391</v>
      </c>
      <c r="D8" s="15">
        <v>390</v>
      </c>
      <c r="E8" s="15">
        <v>390</v>
      </c>
      <c r="F8" s="21">
        <f>B8</f>
        <v>43819</v>
      </c>
      <c r="G8" s="15">
        <v>390</v>
      </c>
      <c r="H8" s="15">
        <v>389</v>
      </c>
      <c r="I8" s="15">
        <v>391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20.2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199" t="s">
        <v>40</v>
      </c>
      <c r="I39" s="199"/>
    </row>
    <row r="40" spans="1:9" ht="20.25" customHeight="1">
      <c r="A40" s="53" t="s">
        <v>34</v>
      </c>
      <c r="B40" s="68">
        <f>B8</f>
        <v>43819</v>
      </c>
      <c r="C40" s="47" t="s">
        <v>6</v>
      </c>
      <c r="D40" s="132">
        <v>6</v>
      </c>
      <c r="E40" s="132">
        <v>5</v>
      </c>
      <c r="F40" s="133">
        <v>3</v>
      </c>
      <c r="G40" s="132">
        <v>1</v>
      </c>
      <c r="H40" s="170">
        <f>(D40+E40+F40)/3</f>
        <v>4.666666666666667</v>
      </c>
      <c r="I40" s="170"/>
    </row>
    <row r="41" spans="1:9" ht="23.25" customHeight="1">
      <c r="A41" s="54"/>
      <c r="B41" s="68">
        <f>B40</f>
        <v>43819</v>
      </c>
      <c r="C41" s="47" t="s">
        <v>7</v>
      </c>
      <c r="D41" s="134">
        <v>5</v>
      </c>
      <c r="E41" s="134">
        <v>4</v>
      </c>
      <c r="F41" s="134">
        <v>1</v>
      </c>
      <c r="G41" s="134">
        <f>G40</f>
        <v>1</v>
      </c>
      <c r="H41" s="170">
        <f>(D41+E41+F41)/3</f>
        <v>3.3333333333333335</v>
      </c>
      <c r="I41" s="170"/>
    </row>
  </sheetData>
  <sheetProtection/>
  <mergeCells count="21">
    <mergeCell ref="H40:I40"/>
    <mergeCell ref="H41:I41"/>
    <mergeCell ref="A38:A39"/>
    <mergeCell ref="B38:B39"/>
    <mergeCell ref="C38:C39"/>
    <mergeCell ref="D38:G38"/>
    <mergeCell ref="H39:I39"/>
    <mergeCell ref="F6:F7"/>
    <mergeCell ref="G6:I6"/>
    <mergeCell ref="L6:N6"/>
    <mergeCell ref="O6:O7"/>
    <mergeCell ref="B3:E3"/>
    <mergeCell ref="P6:R6"/>
    <mergeCell ref="A37:I37"/>
    <mergeCell ref="A1:I1"/>
    <mergeCell ref="A5:I5"/>
    <mergeCell ref="A6:A7"/>
    <mergeCell ref="B6:B7"/>
    <mergeCell ref="C6:E6"/>
    <mergeCell ref="A2:H2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48"/>
  <sheetViews>
    <sheetView zoomScalePageLayoutView="0" workbookViewId="0" topLeftCell="A1">
      <selection activeCell="D43" sqref="D43"/>
    </sheetView>
  </sheetViews>
  <sheetFormatPr defaultColWidth="9.140625" defaultRowHeight="15" outlineLevelRow="1"/>
  <cols>
    <col min="1" max="1" width="11.421875" style="0" customWidth="1"/>
    <col min="2" max="2" width="10.00390625" style="0" customWidth="1"/>
    <col min="3" max="3" width="7.28125" style="14" customWidth="1"/>
    <col min="4" max="4" width="6.421875" style="14" customWidth="1"/>
    <col min="5" max="5" width="8.00390625" style="14" customWidth="1"/>
    <col min="6" max="6" width="11.8515625" style="14" customWidth="1"/>
    <col min="7" max="7" width="6.8515625" style="14" customWidth="1"/>
    <col min="8" max="8" width="6.8515625" style="1" customWidth="1"/>
    <col min="9" max="9" width="6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">
      <c r="A1" s="196" t="s">
        <v>94</v>
      </c>
      <c r="B1" s="221"/>
      <c r="C1" s="221"/>
      <c r="D1" s="221"/>
      <c r="E1" s="221"/>
      <c r="F1" s="221"/>
      <c r="G1" s="221"/>
      <c r="H1" s="221"/>
      <c r="I1" s="221"/>
    </row>
    <row r="2" spans="1:9" ht="15">
      <c r="A2" s="221" t="str">
        <f>'[1]Энергосеть'!$D$92</f>
        <v>БС 73-303, Ульяновская обл, Новомалыклинский р-н, Высокий Колок с</v>
      </c>
      <c r="B2" s="221"/>
      <c r="C2" s="221"/>
      <c r="D2" s="221"/>
      <c r="E2" s="221"/>
      <c r="F2" s="221"/>
      <c r="G2" s="221"/>
      <c r="H2" s="221"/>
      <c r="I2" s="137"/>
    </row>
    <row r="3" spans="1:9" ht="15">
      <c r="A3" s="221" t="str">
        <f>'[1]Энергосеть'!$A$92</f>
        <v>КТП 4285</v>
      </c>
      <c r="B3" s="221"/>
      <c r="C3" s="221"/>
      <c r="D3" s="221"/>
      <c r="E3" s="221"/>
      <c r="F3" s="221"/>
      <c r="G3" s="221"/>
      <c r="H3" s="221"/>
      <c r="I3" s="137"/>
    </row>
    <row r="4" spans="1:8" ht="18.75">
      <c r="A4" s="195"/>
      <c r="B4" s="195"/>
      <c r="C4" s="195"/>
      <c r="D4" s="195"/>
      <c r="E4" s="195"/>
      <c r="F4" s="195"/>
      <c r="G4" s="195"/>
      <c r="H4" s="195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79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79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43819</v>
      </c>
      <c r="C8" s="15">
        <v>389</v>
      </c>
      <c r="D8" s="15">
        <v>390</v>
      </c>
      <c r="E8" s="15">
        <v>388</v>
      </c>
      <c r="F8" s="21">
        <f>B8</f>
        <v>43819</v>
      </c>
      <c r="G8" s="15">
        <v>390</v>
      </c>
      <c r="H8" s="15">
        <f>D8</f>
        <v>390</v>
      </c>
      <c r="I8" s="15">
        <v>389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4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220" t="s">
        <v>40</v>
      </c>
      <c r="I39" s="220"/>
    </row>
    <row r="40" spans="1:9" ht="20.25" customHeight="1">
      <c r="A40" s="53" t="s">
        <v>34</v>
      </c>
      <c r="B40" s="68">
        <f>B8</f>
        <v>43819</v>
      </c>
      <c r="C40" s="47" t="s">
        <v>6</v>
      </c>
      <c r="D40" s="70">
        <v>5</v>
      </c>
      <c r="E40" s="70">
        <v>4</v>
      </c>
      <c r="F40" s="71">
        <v>4</v>
      </c>
      <c r="G40" s="72">
        <v>0.5</v>
      </c>
      <c r="H40" s="170">
        <f>(D40+E40+F40)/3</f>
        <v>4.333333333333333</v>
      </c>
      <c r="I40" s="170"/>
    </row>
    <row r="41" spans="1:9" ht="23.25" customHeight="1">
      <c r="A41" s="54"/>
      <c r="B41" s="68">
        <f>B40</f>
        <v>43819</v>
      </c>
      <c r="C41" s="47" t="s">
        <v>7</v>
      </c>
      <c r="D41" s="55">
        <v>6</v>
      </c>
      <c r="E41" s="55">
        <v>5</v>
      </c>
      <c r="F41" s="55">
        <v>4</v>
      </c>
      <c r="G41" s="55">
        <v>0.5</v>
      </c>
      <c r="H41" s="170">
        <f>(D41+E41+F41)/3</f>
        <v>5</v>
      </c>
      <c r="I41" s="170"/>
    </row>
    <row r="42" spans="12:20" ht="15">
      <c r="L42" s="6"/>
      <c r="M42" s="7"/>
      <c r="N42" s="4"/>
      <c r="O42" s="8"/>
      <c r="P42" s="6"/>
      <c r="Q42" s="7"/>
      <c r="R42" s="4"/>
      <c r="S42" s="6"/>
      <c r="T42" s="6"/>
    </row>
    <row r="43" spans="12:20" ht="15">
      <c r="L43" s="4"/>
      <c r="M43" s="11"/>
      <c r="N43" s="4"/>
      <c r="O43" s="8"/>
      <c r="P43" s="4"/>
      <c r="Q43" s="4"/>
      <c r="R43" s="4"/>
      <c r="S43" s="6"/>
      <c r="T43" s="6"/>
    </row>
    <row r="44" spans="12:20" ht="15">
      <c r="L44" s="4"/>
      <c r="M44" s="11"/>
      <c r="N44" s="6"/>
      <c r="O44" s="8"/>
      <c r="P44" s="4"/>
      <c r="Q44" s="4"/>
      <c r="R44" s="6"/>
      <c r="S44" s="6"/>
      <c r="T44" s="6"/>
    </row>
    <row r="45" spans="12:20" ht="15">
      <c r="L45" s="4"/>
      <c r="M45" s="11"/>
      <c r="N45" s="6"/>
      <c r="O45" s="8"/>
      <c r="P45" s="4"/>
      <c r="Q45" s="9"/>
      <c r="R45" s="6"/>
      <c r="S45" s="6"/>
      <c r="T45" s="6"/>
    </row>
    <row r="46" spans="12:20" ht="15">
      <c r="L46" s="8"/>
      <c r="M46" s="12"/>
      <c r="N46" s="8"/>
      <c r="O46" s="8"/>
      <c r="P46" s="6"/>
      <c r="Q46" s="13"/>
      <c r="R46" s="6"/>
      <c r="S46" s="6"/>
      <c r="T46" s="6"/>
    </row>
    <row r="47" spans="12:20" ht="15">
      <c r="L47" s="8"/>
      <c r="M47" s="8"/>
      <c r="N47" s="8"/>
      <c r="O47" s="8"/>
      <c r="P47" s="6"/>
      <c r="Q47" s="6"/>
      <c r="R47" s="6"/>
      <c r="S47" s="6"/>
      <c r="T47" s="6"/>
    </row>
    <row r="48" spans="12:20" ht="15">
      <c r="L48" s="8"/>
      <c r="M48" s="8"/>
      <c r="N48" s="8"/>
      <c r="O48" s="8"/>
      <c r="P48" s="6"/>
      <c r="Q48" s="6"/>
      <c r="R48" s="6"/>
      <c r="S48" s="6"/>
      <c r="T48" s="6"/>
    </row>
  </sheetData>
  <sheetProtection/>
  <mergeCells count="22">
    <mergeCell ref="A1:I1"/>
    <mergeCell ref="A5:I5"/>
    <mergeCell ref="A6:A7"/>
    <mergeCell ref="B6:B7"/>
    <mergeCell ref="C6:E6"/>
    <mergeCell ref="F6:F7"/>
    <mergeCell ref="G6:I6"/>
    <mergeCell ref="A2:H2"/>
    <mergeCell ref="A3:H3"/>
    <mergeCell ref="A4:H4"/>
    <mergeCell ref="J6:J7"/>
    <mergeCell ref="L6:N6"/>
    <mergeCell ref="O6:O7"/>
    <mergeCell ref="P6:R6"/>
    <mergeCell ref="A37:I37"/>
    <mergeCell ref="H40:I40"/>
    <mergeCell ref="H41:I41"/>
    <mergeCell ref="A38:A39"/>
    <mergeCell ref="B38:B39"/>
    <mergeCell ref="C38:C39"/>
    <mergeCell ref="D38:G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53"/>
  <sheetViews>
    <sheetView zoomScalePageLayoutView="0" workbookViewId="0" topLeftCell="A1">
      <selection activeCell="E41" sqref="E41"/>
    </sheetView>
  </sheetViews>
  <sheetFormatPr defaultColWidth="9.140625" defaultRowHeight="15" outlineLevelRow="1"/>
  <cols>
    <col min="1" max="1" width="8.140625" style="0" customWidth="1"/>
    <col min="2" max="2" width="9.7109375" style="0" customWidth="1"/>
    <col min="3" max="3" width="7.8515625" style="14" customWidth="1"/>
    <col min="4" max="4" width="9.28125" style="14" customWidth="1"/>
    <col min="5" max="5" width="6.8515625" style="14" customWidth="1"/>
    <col min="6" max="6" width="8.8515625" style="14" customWidth="1"/>
    <col min="7" max="7" width="7.140625" style="14" customWidth="1"/>
    <col min="8" max="8" width="4.57421875" style="1" customWidth="1"/>
    <col min="9" max="9" width="8.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61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'[1]Энергосеть'!$D$131</f>
        <v>БС 73-506, Ульяновская обл, Барышский р-н, Старотимошкино рп</v>
      </c>
      <c r="B2" s="195"/>
      <c r="C2" s="195"/>
      <c r="D2" s="195"/>
      <c r="E2" s="195"/>
      <c r="F2" s="195"/>
      <c r="G2" s="195"/>
      <c r="H2" s="195"/>
      <c r="I2" s="195"/>
    </row>
    <row r="3" spans="2:8" ht="15">
      <c r="B3" s="196"/>
      <c r="C3" s="196"/>
      <c r="D3" s="196"/>
      <c r="E3" s="196"/>
      <c r="F3" s="196"/>
      <c r="G3" s="196"/>
      <c r="H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81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81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43817</v>
      </c>
      <c r="C7" s="15">
        <v>388</v>
      </c>
      <c r="D7" s="15">
        <v>388</v>
      </c>
      <c r="E7" s="15">
        <v>389</v>
      </c>
      <c r="F7" s="21">
        <f>B7</f>
        <v>43817</v>
      </c>
      <c r="G7" s="15">
        <v>389</v>
      </c>
      <c r="H7" s="15">
        <v>390</v>
      </c>
      <c r="I7" s="15">
        <f>E7</f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43817</v>
      </c>
      <c r="C39" s="115" t="s">
        <v>6</v>
      </c>
      <c r="D39" s="135">
        <v>7</v>
      </c>
      <c r="E39" s="135">
        <v>6</v>
      </c>
      <c r="F39" s="136">
        <v>2</v>
      </c>
      <c r="G39" s="116">
        <v>1</v>
      </c>
      <c r="H39" s="222">
        <f>(D39+E39+F39)/3</f>
        <v>5</v>
      </c>
      <c r="I39" s="222"/>
    </row>
    <row r="40" spans="1:9" ht="23.25" customHeight="1">
      <c r="A40" s="54"/>
      <c r="B40" s="68">
        <f>B39</f>
        <v>43817</v>
      </c>
      <c r="C40" s="115" t="s">
        <v>7</v>
      </c>
      <c r="D40" s="131">
        <v>5</v>
      </c>
      <c r="E40" s="131">
        <v>5</v>
      </c>
      <c r="F40" s="131">
        <v>2</v>
      </c>
      <c r="G40" s="130">
        <v>2</v>
      </c>
      <c r="H40" s="222">
        <f>(D40+E40+F40)/3</f>
        <v>4</v>
      </c>
      <c r="I40" s="222"/>
    </row>
    <row r="41" spans="1:20" ht="15">
      <c r="A41" s="27"/>
      <c r="B41" s="27"/>
      <c r="C41" s="27"/>
      <c r="D41" s="121"/>
      <c r="E41" s="121"/>
      <c r="F41" s="121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2:20" ht="15">
      <c r="L44" s="44"/>
      <c r="M44" s="44"/>
      <c r="N44" s="44"/>
      <c r="O44" s="44"/>
      <c r="P44" s="44"/>
      <c r="Q44" s="44"/>
      <c r="R44" s="6"/>
      <c r="S44" s="6"/>
      <c r="T44" s="6"/>
    </row>
    <row r="45" spans="12:20" ht="15">
      <c r="L45" s="8"/>
      <c r="M45" s="8"/>
      <c r="N45" s="8"/>
      <c r="O45" s="8"/>
      <c r="P45" s="6"/>
      <c r="Q45" s="6"/>
      <c r="R45" s="6"/>
      <c r="S45" s="6"/>
      <c r="T45" s="6"/>
    </row>
    <row r="46" spans="12:20" ht="15">
      <c r="L46" s="6"/>
      <c r="M46" s="7"/>
      <c r="N46" s="4"/>
      <c r="O46" s="8"/>
      <c r="P46" s="6"/>
      <c r="Q46" s="7"/>
      <c r="R46" s="4"/>
      <c r="S46" s="6"/>
      <c r="T46" s="6"/>
    </row>
    <row r="47" spans="12:20" ht="15">
      <c r="L47" s="6"/>
      <c r="M47" s="7"/>
      <c r="N47" s="4"/>
      <c r="O47" s="8"/>
      <c r="P47" s="6"/>
      <c r="Q47" s="7"/>
      <c r="R47" s="4"/>
      <c r="S47" s="6"/>
      <c r="T47" s="6"/>
    </row>
    <row r="48" spans="12:20" ht="15">
      <c r="L48" s="4"/>
      <c r="M48" s="11"/>
      <c r="N48" s="4"/>
      <c r="O48" s="8"/>
      <c r="P48" s="4"/>
      <c r="Q48" s="4"/>
      <c r="R48" s="4"/>
      <c r="S48" s="6"/>
      <c r="T48" s="6"/>
    </row>
    <row r="49" spans="12:20" ht="15">
      <c r="L49" s="4"/>
      <c r="M49" s="11"/>
      <c r="N49" s="6"/>
      <c r="O49" s="8"/>
      <c r="P49" s="4"/>
      <c r="Q49" s="4"/>
      <c r="R49" s="6"/>
      <c r="S49" s="6"/>
      <c r="T49" s="6"/>
    </row>
    <row r="50" spans="12:20" ht="15">
      <c r="L50" s="4"/>
      <c r="M50" s="11"/>
      <c r="N50" s="6"/>
      <c r="O50" s="8"/>
      <c r="P50" s="4"/>
      <c r="Q50" s="9"/>
      <c r="R50" s="6"/>
      <c r="S50" s="6"/>
      <c r="T50" s="6"/>
    </row>
    <row r="51" spans="12:20" ht="15">
      <c r="L51" s="8"/>
      <c r="M51" s="12"/>
      <c r="N51" s="8"/>
      <c r="O51" s="8"/>
      <c r="P51" s="6"/>
      <c r="Q51" s="13"/>
      <c r="R51" s="6"/>
      <c r="S51" s="6"/>
      <c r="T51" s="6"/>
    </row>
    <row r="52" spans="12:20" ht="15">
      <c r="L52" s="8"/>
      <c r="M52" s="8"/>
      <c r="N52" s="8"/>
      <c r="O52" s="8"/>
      <c r="P52" s="6"/>
      <c r="Q52" s="6"/>
      <c r="R52" s="6"/>
      <c r="S52" s="6"/>
      <c r="T52" s="6"/>
    </row>
    <row r="53" spans="12:20" ht="15">
      <c r="L53" s="8"/>
      <c r="M53" s="8"/>
      <c r="N53" s="8"/>
      <c r="O53" s="8"/>
      <c r="P53" s="6"/>
      <c r="Q53" s="6"/>
      <c r="R53" s="6"/>
      <c r="S53" s="6"/>
      <c r="T53" s="6"/>
    </row>
  </sheetData>
  <sheetProtection/>
  <mergeCells count="23">
    <mergeCell ref="B37:B38"/>
    <mergeCell ref="C37:C38"/>
    <mergeCell ref="D37:G37"/>
    <mergeCell ref="H38:I38"/>
    <mergeCell ref="L5:N5"/>
    <mergeCell ref="O5:O6"/>
    <mergeCell ref="A1:I1"/>
    <mergeCell ref="A4:I4"/>
    <mergeCell ref="A5:A6"/>
    <mergeCell ref="B5:B6"/>
    <mergeCell ref="C5:E5"/>
    <mergeCell ref="F5:F6"/>
    <mergeCell ref="G5:I5"/>
    <mergeCell ref="H39:I39"/>
    <mergeCell ref="H40:I40"/>
    <mergeCell ref="L41:N41"/>
    <mergeCell ref="A2:I2"/>
    <mergeCell ref="B3:H3"/>
    <mergeCell ref="P41:Q41"/>
    <mergeCell ref="J5:J6"/>
    <mergeCell ref="P5:R5"/>
    <mergeCell ref="A36:I36"/>
    <mergeCell ref="A37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0"/>
  <sheetViews>
    <sheetView zoomScalePageLayoutView="0" workbookViewId="0" topLeftCell="A1">
      <selection activeCell="E42" sqref="E42"/>
    </sheetView>
  </sheetViews>
  <sheetFormatPr defaultColWidth="9.140625" defaultRowHeight="15" outlineLevelRow="1"/>
  <cols>
    <col min="1" max="1" width="6.57421875" style="0" customWidth="1"/>
    <col min="2" max="2" width="10.28125" style="0" customWidth="1"/>
    <col min="3" max="3" width="7.57421875" style="14" customWidth="1"/>
    <col min="4" max="4" width="14.140625" style="14" customWidth="1"/>
    <col min="5" max="5" width="8.28125" style="14" customWidth="1"/>
    <col min="6" max="6" width="10.421875" style="14" customWidth="1"/>
    <col min="7" max="7" width="7.421875" style="14" customWidth="1"/>
    <col min="8" max="8" width="6.8515625" style="1" customWidth="1"/>
    <col min="9" max="9" width="6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62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'[1]Энергосеть'!$D$134</f>
        <v>БС 73-519, Ульяновская обл, Барышский р-н, Водорацкие Выселки д</v>
      </c>
      <c r="B2" s="195"/>
      <c r="C2" s="195"/>
      <c r="D2" s="195"/>
      <c r="E2" s="195"/>
      <c r="F2" s="195"/>
      <c r="G2" s="195"/>
      <c r="H2" s="195"/>
      <c r="I2" s="195"/>
    </row>
    <row r="3" spans="3:5" ht="15">
      <c r="C3" s="196" t="str">
        <f>'[1]Энергосеть'!$A$134</f>
        <v>КТП И 15-09/25</v>
      </c>
      <c r="D3" s="196"/>
      <c r="E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81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24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81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388</v>
      </c>
      <c r="D7" s="15">
        <v>388</v>
      </c>
      <c r="E7" s="15">
        <v>389</v>
      </c>
      <c r="F7" s="21">
        <f>B7</f>
        <v>43819</v>
      </c>
      <c r="G7" s="15">
        <v>388</v>
      </c>
      <c r="H7" s="15">
        <v>387</v>
      </c>
      <c r="I7" s="15">
        <v>387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107"/>
      <c r="I37" s="108"/>
    </row>
    <row r="38" spans="1:9" ht="24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224" t="s">
        <v>34</v>
      </c>
      <c r="B39" s="68">
        <f>B7</f>
        <v>43819</v>
      </c>
      <c r="C39" s="115" t="s">
        <v>6</v>
      </c>
      <c r="D39" s="135">
        <v>4</v>
      </c>
      <c r="E39" s="135">
        <v>4</v>
      </c>
      <c r="F39" s="136">
        <v>5</v>
      </c>
      <c r="G39" s="135">
        <v>1</v>
      </c>
      <c r="H39" s="223">
        <f>(D39+E39+F39)/3</f>
        <v>4.333333333333333</v>
      </c>
      <c r="I39" s="223"/>
    </row>
    <row r="40" spans="1:9" ht="23.25" customHeight="1">
      <c r="A40" s="225"/>
      <c r="B40" s="68">
        <f>B39</f>
        <v>43819</v>
      </c>
      <c r="C40" s="115" t="s">
        <v>7</v>
      </c>
      <c r="D40" s="131">
        <v>3</v>
      </c>
      <c r="E40" s="131">
        <v>4</v>
      </c>
      <c r="F40" s="131">
        <v>4</v>
      </c>
      <c r="G40" s="131">
        <v>0.5</v>
      </c>
      <c r="H40" s="223">
        <f>(D40+E40+F40)/3</f>
        <v>3.6666666666666665</v>
      </c>
      <c r="I40" s="223"/>
    </row>
  </sheetData>
  <sheetProtection/>
  <mergeCells count="22">
    <mergeCell ref="H39:I39"/>
    <mergeCell ref="H40:I40"/>
    <mergeCell ref="A39:A40"/>
    <mergeCell ref="A37:A38"/>
    <mergeCell ref="B37:B38"/>
    <mergeCell ref="C37:C38"/>
    <mergeCell ref="H38:I38"/>
    <mergeCell ref="J5:J6"/>
    <mergeCell ref="L5:N5"/>
    <mergeCell ref="O5:O6"/>
    <mergeCell ref="P5:R5"/>
    <mergeCell ref="A36:I36"/>
    <mergeCell ref="F5:F6"/>
    <mergeCell ref="G5:I5"/>
    <mergeCell ref="A1:I1"/>
    <mergeCell ref="A4:I4"/>
    <mergeCell ref="A5:A6"/>
    <mergeCell ref="B5:B6"/>
    <mergeCell ref="C5:E5"/>
    <mergeCell ref="D37:G37"/>
    <mergeCell ref="A2:I2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2"/>
  <sheetViews>
    <sheetView zoomScalePageLayoutView="0" workbookViewId="0" topLeftCell="A1">
      <selection activeCell="F41" sqref="F41"/>
    </sheetView>
  </sheetViews>
  <sheetFormatPr defaultColWidth="9.140625" defaultRowHeight="15" outlineLevelRow="1"/>
  <cols>
    <col min="1" max="1" width="9.281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71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'[1]Энергосеть'!$D$149</f>
        <v>БС 73-546, Ульяновская обл, Барышский р-н, Красильный п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196" t="str">
        <f>'[1]Энергосеть'!$A$149</f>
        <v>КТП Ж20-30/25 кВА</v>
      </c>
      <c r="B3" s="196"/>
      <c r="C3" s="196"/>
      <c r="D3" s="196"/>
      <c r="E3" s="196"/>
      <c r="F3" s="196"/>
      <c r="G3" s="196"/>
      <c r="H3" s="196"/>
      <c r="I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43820</v>
      </c>
      <c r="C7" s="15">
        <v>388</v>
      </c>
      <c r="D7" s="15">
        <v>388</v>
      </c>
      <c r="E7" s="15">
        <v>388</v>
      </c>
      <c r="F7" s="21">
        <f>B7</f>
        <v>43820</v>
      </c>
      <c r="G7" s="15">
        <v>386</v>
      </c>
      <c r="H7" s="15">
        <v>388</v>
      </c>
      <c r="I7" s="15">
        <f>E7</f>
        <v>388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43820</v>
      </c>
      <c r="C39" s="47" t="s">
        <v>6</v>
      </c>
      <c r="D39" s="70">
        <v>6</v>
      </c>
      <c r="E39" s="70">
        <v>5</v>
      </c>
      <c r="F39" s="71">
        <v>5</v>
      </c>
      <c r="G39" s="72">
        <v>1</v>
      </c>
      <c r="H39" s="170">
        <f>(D39+E39+F39)/3</f>
        <v>5.333333333333333</v>
      </c>
      <c r="I39" s="170"/>
    </row>
    <row r="40" spans="1:9" ht="23.25" customHeight="1">
      <c r="A40" s="54"/>
      <c r="B40" s="68">
        <f>B39</f>
        <v>43820</v>
      </c>
      <c r="C40" s="47" t="s">
        <v>7</v>
      </c>
      <c r="D40" s="55">
        <v>5</v>
      </c>
      <c r="E40" s="55">
        <v>4</v>
      </c>
      <c r="F40" s="55">
        <v>3</v>
      </c>
      <c r="G40" s="55">
        <v>0.5</v>
      </c>
      <c r="H40" s="170">
        <f>(D40+E40+F40)/3</f>
        <v>4</v>
      </c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173"/>
      <c r="F46" s="173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0:18" ht="15">
      <c r="J54" s="37"/>
      <c r="K54" s="37"/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2:20" ht="15">
      <c r="L58" s="4"/>
      <c r="M58" s="11"/>
      <c r="N58" s="6"/>
      <c r="O58" s="8"/>
      <c r="P58" s="4"/>
      <c r="Q58" s="4"/>
      <c r="R58" s="6"/>
      <c r="S58" s="6"/>
      <c r="T58" s="6"/>
    </row>
    <row r="59" spans="12:20" ht="15">
      <c r="L59" s="4"/>
      <c r="M59" s="11"/>
      <c r="N59" s="6"/>
      <c r="O59" s="8"/>
      <c r="P59" s="4"/>
      <c r="Q59" s="9"/>
      <c r="R59" s="6"/>
      <c r="S59" s="6"/>
      <c r="T59" s="6"/>
    </row>
    <row r="60" spans="12:20" ht="15">
      <c r="L60" s="8"/>
      <c r="M60" s="12"/>
      <c r="N60" s="8"/>
      <c r="O60" s="8"/>
      <c r="P60" s="6"/>
      <c r="Q60" s="13"/>
      <c r="R60" s="6"/>
      <c r="S60" s="6"/>
      <c r="T60" s="6"/>
    </row>
    <row r="61" spans="12:20" ht="15">
      <c r="L61" s="8"/>
      <c r="M61" s="8"/>
      <c r="N61" s="8"/>
      <c r="O61" s="8"/>
      <c r="P61" s="6"/>
      <c r="Q61" s="6"/>
      <c r="R61" s="6"/>
      <c r="S61" s="6"/>
      <c r="T61" s="6"/>
    </row>
    <row r="62" spans="12:20" ht="15">
      <c r="L62" s="8"/>
      <c r="M62" s="8"/>
      <c r="N62" s="8"/>
      <c r="O62" s="8"/>
      <c r="P62" s="6"/>
      <c r="Q62" s="6"/>
      <c r="R62" s="6"/>
      <c r="S62" s="6"/>
      <c r="T62" s="6"/>
    </row>
  </sheetData>
  <sheetProtection/>
  <mergeCells count="26"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8"/>
  <sheetViews>
    <sheetView zoomScalePageLayoutView="0" workbookViewId="0" topLeftCell="A1">
      <selection activeCell="E41" sqref="E41"/>
    </sheetView>
  </sheetViews>
  <sheetFormatPr defaultColWidth="9.140625" defaultRowHeight="15" outlineLevelRow="1"/>
  <cols>
    <col min="1" max="1" width="8.57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11.281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100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'[1]Энергосеть'!$D$150</f>
        <v>БС 73-549, Ульяновская обл, Барышский р-н, Поливаново п</v>
      </c>
      <c r="B2" s="195"/>
      <c r="C2" s="195"/>
      <c r="D2" s="195"/>
      <c r="E2" s="195"/>
      <c r="F2" s="195"/>
      <c r="G2" s="195"/>
      <c r="H2" s="195"/>
      <c r="I2" s="195"/>
    </row>
    <row r="3" spans="2:6" ht="15">
      <c r="B3" s="196" t="s">
        <v>68</v>
      </c>
      <c r="C3" s="196"/>
      <c r="D3" s="196"/>
      <c r="E3" s="196"/>
      <c r="F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388</v>
      </c>
      <c r="D7" s="15">
        <v>388</v>
      </c>
      <c r="E7" s="15">
        <v>387</v>
      </c>
      <c r="F7" s="21">
        <f>B7</f>
        <v>43819</v>
      </c>
      <c r="G7" s="15">
        <v>389</v>
      </c>
      <c r="H7" s="15">
        <v>388</v>
      </c>
      <c r="I7" s="15"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107"/>
      <c r="I37" s="108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126" t="s">
        <v>34</v>
      </c>
      <c r="B39" s="68">
        <f>B7</f>
        <v>43819</v>
      </c>
      <c r="C39" s="47" t="s">
        <v>6</v>
      </c>
      <c r="D39" s="70">
        <v>4</v>
      </c>
      <c r="E39" s="70">
        <v>5</v>
      </c>
      <c r="F39" s="71">
        <v>10</v>
      </c>
      <c r="G39" s="72">
        <v>1.5</v>
      </c>
      <c r="H39" s="170">
        <f>(D39+E39+F39)/3</f>
        <v>6.333333333333333</v>
      </c>
      <c r="I39" s="170"/>
    </row>
    <row r="40" spans="1:9" ht="23.25" customHeight="1">
      <c r="A40" s="127"/>
      <c r="B40" s="68">
        <f>B39</f>
        <v>43819</v>
      </c>
      <c r="C40" s="47" t="s">
        <v>7</v>
      </c>
      <c r="D40" s="55">
        <f>D39</f>
        <v>4</v>
      </c>
      <c r="E40" s="55">
        <v>6</v>
      </c>
      <c r="F40" s="55">
        <v>8</v>
      </c>
      <c r="G40" s="55">
        <v>0.5</v>
      </c>
      <c r="H40" s="170"/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173"/>
      <c r="F46" s="173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0:18" ht="15">
      <c r="J54" s="37"/>
      <c r="K54" s="37"/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77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14:18" ht="15">
      <c r="N65" s="37"/>
      <c r="P65" s="8"/>
      <c r="Q65" s="8"/>
      <c r="R65" s="5"/>
    </row>
    <row r="66" spans="12:20" ht="15">
      <c r="L66" s="8"/>
      <c r="M66" s="10"/>
      <c r="N66" s="5"/>
      <c r="O66" s="5"/>
      <c r="P66" s="4"/>
      <c r="Q66" s="4"/>
      <c r="R66" s="4"/>
      <c r="S66" s="4"/>
      <c r="T66" s="4"/>
    </row>
    <row r="67" spans="12:20" ht="15">
      <c r="L67" s="8"/>
      <c r="M67" s="8"/>
      <c r="N67" s="8"/>
      <c r="O67" s="8"/>
      <c r="P67" s="6"/>
      <c r="Q67" s="6"/>
      <c r="R67" s="6"/>
      <c r="S67" s="6"/>
      <c r="T67" s="6"/>
    </row>
    <row r="68" spans="12:20" ht="15">
      <c r="L68" s="8"/>
      <c r="M68" s="8"/>
      <c r="N68" s="8"/>
      <c r="O68" s="8"/>
      <c r="P68" s="6"/>
      <c r="Q68" s="6"/>
      <c r="R68" s="6"/>
      <c r="S68" s="6"/>
      <c r="T68" s="6"/>
    </row>
  </sheetData>
  <sheetProtection/>
  <mergeCells count="26">
    <mergeCell ref="E46:F46"/>
    <mergeCell ref="I51:L51"/>
    <mergeCell ref="A36:I36"/>
    <mergeCell ref="A37:A38"/>
    <mergeCell ref="B37:B38"/>
    <mergeCell ref="C37:C38"/>
    <mergeCell ref="D37:G37"/>
    <mergeCell ref="H38:I38"/>
    <mergeCell ref="H39:I39"/>
    <mergeCell ref="H40:I40"/>
    <mergeCell ref="M51:Q51"/>
    <mergeCell ref="J5:J6"/>
    <mergeCell ref="L5:N5"/>
    <mergeCell ref="O5:O6"/>
    <mergeCell ref="P5:R5"/>
    <mergeCell ref="L41:N41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3"/>
  <sheetViews>
    <sheetView zoomScalePageLayoutView="0" workbookViewId="0" topLeftCell="A1">
      <selection activeCell="E43" sqref="E43"/>
    </sheetView>
  </sheetViews>
  <sheetFormatPr defaultColWidth="9.140625" defaultRowHeight="15" outlineLevelRow="1"/>
  <cols>
    <col min="1" max="1" width="9.14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8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65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72" t="str">
        <f>'[1]Энергосеть'!$D$153</f>
        <v>БС 73-553, Ульяновская обл, Барышский р-н, Чувашская Решетка с, Молодежная ул</v>
      </c>
      <c r="B2" s="172"/>
      <c r="C2" s="172"/>
      <c r="D2" s="172"/>
      <c r="E2" s="172"/>
      <c r="F2" s="172"/>
      <c r="G2" s="172"/>
      <c r="H2" s="172"/>
      <c r="I2" s="172"/>
    </row>
    <row r="3" spans="1:9" ht="18.75">
      <c r="A3" s="195" t="str">
        <f>'[1]Энергосеть'!$A$153</f>
        <v>КТП Б5-26/10 кВ</v>
      </c>
      <c r="B3" s="195"/>
      <c r="C3" s="195"/>
      <c r="D3" s="195"/>
      <c r="E3" s="195"/>
      <c r="F3" s="195"/>
      <c r="G3" s="195"/>
      <c r="H3" s="195"/>
      <c r="I3" s="84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79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79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43820</v>
      </c>
      <c r="C8" s="15">
        <v>387</v>
      </c>
      <c r="D8" s="15">
        <v>388</v>
      </c>
      <c r="E8" s="15">
        <v>388</v>
      </c>
      <c r="F8" s="21">
        <f>B8</f>
        <v>43820</v>
      </c>
      <c r="G8" s="15">
        <v>388</v>
      </c>
      <c r="H8" s="15">
        <v>389</v>
      </c>
      <c r="I8" s="15">
        <v>390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199" t="s">
        <v>40</v>
      </c>
      <c r="I39" s="199"/>
    </row>
    <row r="40" spans="1:9" ht="20.25" customHeight="1">
      <c r="A40" s="53" t="s">
        <v>34</v>
      </c>
      <c r="B40" s="68">
        <f>B8</f>
        <v>43820</v>
      </c>
      <c r="C40" s="47" t="s">
        <v>6</v>
      </c>
      <c r="D40" s="132">
        <v>6</v>
      </c>
      <c r="E40" s="132">
        <v>6</v>
      </c>
      <c r="F40" s="133">
        <v>3</v>
      </c>
      <c r="G40" s="166">
        <v>1</v>
      </c>
      <c r="H40" s="170">
        <f>(D40+E40+F40)/3</f>
        <v>5</v>
      </c>
      <c r="I40" s="170"/>
    </row>
    <row r="41" spans="1:9" ht="23.25" customHeight="1">
      <c r="A41" s="54"/>
      <c r="B41" s="68">
        <f>B40</f>
        <v>43820</v>
      </c>
      <c r="C41" s="47" t="s">
        <v>7</v>
      </c>
      <c r="D41" s="134">
        <v>5</v>
      </c>
      <c r="E41" s="134">
        <v>5</v>
      </c>
      <c r="F41" s="134">
        <v>2</v>
      </c>
      <c r="G41" s="167">
        <v>1</v>
      </c>
      <c r="H41" s="170">
        <f>(D41+E41+F41)/3</f>
        <v>4</v>
      </c>
      <c r="I41" s="170"/>
    </row>
    <row r="42" spans="4:20" ht="15">
      <c r="D42" s="122"/>
      <c r="L42" s="8"/>
      <c r="M42" s="80"/>
      <c r="N42" s="5"/>
      <c r="O42" s="5"/>
      <c r="P42" s="4"/>
      <c r="Q42" s="4"/>
      <c r="R42" s="4"/>
      <c r="S42" s="4"/>
      <c r="T42" s="4"/>
    </row>
    <row r="43" spans="3:20" ht="15">
      <c r="C43" s="93"/>
      <c r="D43" s="93"/>
      <c r="E43" s="93"/>
      <c r="F43" s="93"/>
      <c r="G43" s="93"/>
      <c r="L43" s="8"/>
      <c r="M43" s="85"/>
      <c r="N43" s="5"/>
      <c r="O43" s="5"/>
      <c r="P43" s="4"/>
      <c r="Q43" s="4"/>
      <c r="R43" s="4"/>
      <c r="S43" s="4"/>
      <c r="T43" s="4"/>
    </row>
  </sheetData>
  <sheetProtection/>
  <mergeCells count="21">
    <mergeCell ref="A2:I2"/>
    <mergeCell ref="A1:I1"/>
    <mergeCell ref="A5:I5"/>
    <mergeCell ref="A6:A7"/>
    <mergeCell ref="B6:B7"/>
    <mergeCell ref="C6:E6"/>
    <mergeCell ref="F6:F7"/>
    <mergeCell ref="G6:I6"/>
    <mergeCell ref="A3:H3"/>
    <mergeCell ref="J6:J7"/>
    <mergeCell ref="L6:N6"/>
    <mergeCell ref="O6:O7"/>
    <mergeCell ref="P6:R6"/>
    <mergeCell ref="A37:I37"/>
    <mergeCell ref="A38:A39"/>
    <mergeCell ref="H41:I41"/>
    <mergeCell ref="B38:B39"/>
    <mergeCell ref="C38:C39"/>
    <mergeCell ref="D38:G38"/>
    <mergeCell ref="H39:I39"/>
    <mergeCell ref="H40:I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0"/>
  <sheetViews>
    <sheetView zoomScalePageLayoutView="0" workbookViewId="0" topLeftCell="A1">
      <selection activeCell="F41" sqref="F41"/>
    </sheetView>
  </sheetViews>
  <sheetFormatPr defaultColWidth="9.140625" defaultRowHeight="15" outlineLevelRow="1"/>
  <cols>
    <col min="1" max="1" width="10.0039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6.00390625" style="14" customWidth="1"/>
    <col min="8" max="8" width="6.8515625" style="1" customWidth="1"/>
    <col min="9" max="9" width="5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66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'[1]Энергосеть'!$D$155</f>
        <v>БС 73-581, Ульяновская обл, Барышский р-н, Загарино с</v>
      </c>
      <c r="B2" s="195"/>
      <c r="C2" s="195"/>
      <c r="D2" s="195"/>
      <c r="E2" s="195"/>
      <c r="F2" s="195"/>
      <c r="G2" s="195"/>
      <c r="H2" s="195"/>
      <c r="I2" s="84"/>
    </row>
    <row r="3" spans="1:8" ht="15">
      <c r="A3" s="196" t="str">
        <f>'[1]Энергосеть'!$A$154</f>
        <v>КТП Жв7-30</v>
      </c>
      <c r="B3" s="196"/>
      <c r="C3" s="196"/>
      <c r="D3" s="196"/>
      <c r="E3" s="196"/>
      <c r="F3" s="196"/>
      <c r="G3" s="196"/>
      <c r="H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2.5" customHeight="1">
      <c r="A7" s="69" t="s">
        <v>36</v>
      </c>
      <c r="B7" s="21">
        <v>43818</v>
      </c>
      <c r="C7" s="15">
        <v>389</v>
      </c>
      <c r="D7" s="15">
        <v>388</v>
      </c>
      <c r="E7" s="15">
        <v>389</v>
      </c>
      <c r="F7" s="21">
        <f>B7</f>
        <v>43818</v>
      </c>
      <c r="G7" s="15">
        <v>390</v>
      </c>
      <c r="H7" s="15">
        <v>389</v>
      </c>
      <c r="I7" s="15"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43818</v>
      </c>
      <c r="C39" s="47" t="s">
        <v>6</v>
      </c>
      <c r="D39" s="132">
        <v>3</v>
      </c>
      <c r="E39" s="132">
        <v>4</v>
      </c>
      <c r="F39" s="133">
        <v>5</v>
      </c>
      <c r="G39" s="132">
        <v>1</v>
      </c>
      <c r="H39" s="170">
        <f>(D39+E39+F39)/3</f>
        <v>4</v>
      </c>
      <c r="I39" s="170"/>
    </row>
    <row r="40" spans="1:9" ht="15.75" customHeight="1">
      <c r="A40" s="54"/>
      <c r="B40" s="68">
        <f>B39</f>
        <v>43818</v>
      </c>
      <c r="C40" s="47" t="s">
        <v>7</v>
      </c>
      <c r="D40" s="134">
        <v>2</v>
      </c>
      <c r="E40" s="134">
        <v>4</v>
      </c>
      <c r="F40" s="134">
        <v>4</v>
      </c>
      <c r="G40" s="134">
        <f>G39</f>
        <v>1</v>
      </c>
      <c r="H40" s="170">
        <f>(D40+E40+F40)/3</f>
        <v>3.3333333333333335</v>
      </c>
      <c r="I40" s="170"/>
    </row>
  </sheetData>
  <sheetProtection/>
  <mergeCells count="21">
    <mergeCell ref="A1:I1"/>
    <mergeCell ref="A4:I4"/>
    <mergeCell ref="A5:A6"/>
    <mergeCell ref="B5:B6"/>
    <mergeCell ref="C5:E5"/>
    <mergeCell ref="F5:F6"/>
    <mergeCell ref="G5:I5"/>
    <mergeCell ref="A2:H2"/>
    <mergeCell ref="A3:H3"/>
    <mergeCell ref="J5:J6"/>
    <mergeCell ref="L5:N5"/>
    <mergeCell ref="O5:O6"/>
    <mergeCell ref="P5:R5"/>
    <mergeCell ref="A36:I36"/>
    <mergeCell ref="H39:I39"/>
    <mergeCell ref="H40:I40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57"/>
  <sheetViews>
    <sheetView zoomScalePageLayoutView="0" workbookViewId="0" topLeftCell="A1">
      <selection activeCell="E41" sqref="E41"/>
    </sheetView>
  </sheetViews>
  <sheetFormatPr defaultColWidth="9.140625" defaultRowHeight="15" outlineLevelRow="1"/>
  <cols>
    <col min="1" max="1" width="8.71093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7.00390625" style="14" customWidth="1"/>
    <col min="6" max="6" width="11.8515625" style="14" customWidth="1"/>
    <col min="7" max="7" width="7.140625" style="14" customWidth="1"/>
    <col min="8" max="8" width="6.28125" style="1" customWidth="1"/>
    <col min="9" max="9" width="5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76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'[1]Энергосеть'!$D$146</f>
        <v>БС 73-544, Ульяновская обл, Николаевский р-н, Нагорный п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196" t="str">
        <f>'[1]Энергосеть'!$A$146</f>
        <v>КТП-548П</v>
      </c>
      <c r="B3" s="196"/>
      <c r="C3" s="196"/>
      <c r="D3" s="196"/>
      <c r="E3" s="196"/>
      <c r="F3" s="196"/>
      <c r="G3" s="196"/>
      <c r="H3" s="196"/>
      <c r="I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30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389</v>
      </c>
      <c r="D7" s="15">
        <v>389</v>
      </c>
      <c r="E7" s="15">
        <v>390</v>
      </c>
      <c r="F7" s="21">
        <f>B7</f>
        <v>43819</v>
      </c>
      <c r="G7" s="15">
        <v>390</v>
      </c>
      <c r="H7" s="15">
        <f>D7</f>
        <v>389</v>
      </c>
      <c r="I7" s="15">
        <f>E7</f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3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43819</v>
      </c>
      <c r="C39" s="47" t="s">
        <v>6</v>
      </c>
      <c r="D39" s="70">
        <v>4</v>
      </c>
      <c r="E39" s="70">
        <v>5</v>
      </c>
      <c r="F39" s="71">
        <v>4</v>
      </c>
      <c r="G39" s="72"/>
      <c r="H39" s="170">
        <f>(D39+E39+F39)/3</f>
        <v>4.333333333333333</v>
      </c>
      <c r="I39" s="170"/>
    </row>
    <row r="40" spans="1:9" ht="23.25" customHeight="1">
      <c r="A40" s="54"/>
      <c r="B40" s="68">
        <f>B39</f>
        <v>43819</v>
      </c>
      <c r="C40" s="47" t="s">
        <v>7</v>
      </c>
      <c r="D40" s="55">
        <v>4</v>
      </c>
      <c r="E40" s="55">
        <v>4</v>
      </c>
      <c r="F40" s="55">
        <v>3</v>
      </c>
      <c r="G40" s="55"/>
      <c r="H40" s="170"/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173"/>
      <c r="F46" s="173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0:18" ht="15">
      <c r="J54" s="37"/>
      <c r="K54" s="37"/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2:20" ht="15">
      <c r="L57" s="8"/>
      <c r="M57" s="8"/>
      <c r="N57" s="8"/>
      <c r="O57" s="8"/>
      <c r="P57" s="6"/>
      <c r="Q57" s="6"/>
      <c r="R57" s="6"/>
      <c r="S57" s="6"/>
      <c r="T57" s="6"/>
    </row>
  </sheetData>
  <sheetProtection/>
  <mergeCells count="26"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4"/>
  <sheetViews>
    <sheetView zoomScalePageLayoutView="0" workbookViewId="0" topLeftCell="A1">
      <selection activeCell="D42" sqref="D42"/>
    </sheetView>
  </sheetViews>
  <sheetFormatPr defaultColWidth="9.140625" defaultRowHeight="15" outlineLevelRow="1"/>
  <cols>
    <col min="1" max="1" width="8.8515625" style="0" customWidth="1"/>
    <col min="2" max="2" width="10.7109375" style="0" customWidth="1"/>
    <col min="3" max="3" width="6.421875" style="14" customWidth="1"/>
    <col min="4" max="4" width="8.57421875" style="14" customWidth="1"/>
    <col min="5" max="5" width="10.8515625" style="14" customWidth="1"/>
    <col min="6" max="6" width="10.28125" style="14" customWidth="1"/>
    <col min="7" max="7" width="5.7109375" style="14" customWidth="1"/>
    <col min="8" max="8" width="5.8515625" style="1" customWidth="1"/>
    <col min="9" max="9" width="6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80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'[1]Энергосеть'!$D$158</f>
        <v>БС 73-602, Ульяновская обл, Ульяновский р-н, Тетюшское с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195" t="str">
        <f>'[1]Энергосеть'!$A$159</f>
        <v>КТП -1169 п/25</v>
      </c>
      <c r="B3" s="195"/>
      <c r="C3" s="195"/>
      <c r="D3" s="195"/>
      <c r="E3" s="195"/>
      <c r="F3" s="195"/>
      <c r="G3" s="195"/>
      <c r="H3" s="195"/>
      <c r="I3" s="195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66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66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43816</v>
      </c>
      <c r="C8" s="15">
        <v>388</v>
      </c>
      <c r="D8" s="15">
        <v>387</v>
      </c>
      <c r="E8" s="15">
        <v>388</v>
      </c>
      <c r="F8" s="21">
        <f>B8</f>
        <v>43816</v>
      </c>
      <c r="G8" s="15">
        <v>388</v>
      </c>
      <c r="H8" s="15">
        <v>387</v>
      </c>
      <c r="I8" s="15">
        <v>387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199" t="s">
        <v>40</v>
      </c>
      <c r="I39" s="199"/>
    </row>
    <row r="40" spans="1:9" ht="20.25" customHeight="1">
      <c r="A40" s="53" t="s">
        <v>34</v>
      </c>
      <c r="B40" s="68">
        <f>B8</f>
        <v>43816</v>
      </c>
      <c r="C40" s="47" t="s">
        <v>6</v>
      </c>
      <c r="D40" s="70">
        <v>5</v>
      </c>
      <c r="E40" s="70">
        <v>8</v>
      </c>
      <c r="F40" s="71">
        <v>8</v>
      </c>
      <c r="G40" s="72">
        <v>1</v>
      </c>
      <c r="H40" s="170">
        <f>(D40+E40+F40)/3</f>
        <v>7</v>
      </c>
      <c r="I40" s="170"/>
    </row>
    <row r="41" spans="1:9" ht="23.25" customHeight="1">
      <c r="A41" s="54"/>
      <c r="B41" s="68">
        <f>B40</f>
        <v>43816</v>
      </c>
      <c r="C41" s="47" t="s">
        <v>7</v>
      </c>
      <c r="D41" s="55">
        <v>4</v>
      </c>
      <c r="E41" s="55">
        <v>6</v>
      </c>
      <c r="F41" s="55">
        <v>5</v>
      </c>
      <c r="G41" s="55">
        <v>0.5</v>
      </c>
      <c r="H41" s="170">
        <f>(D41+E41+F41)/3</f>
        <v>5</v>
      </c>
      <c r="I41" s="170"/>
    </row>
    <row r="42" spans="1:20" ht="15">
      <c r="A42" s="27"/>
      <c r="B42" s="27"/>
      <c r="C42" s="27"/>
      <c r="D42" s="27"/>
      <c r="E42" s="27"/>
      <c r="F42" s="27"/>
      <c r="G42" s="27"/>
      <c r="L42" s="202"/>
      <c r="M42" s="202"/>
      <c r="N42" s="202"/>
      <c r="O42" s="5"/>
      <c r="P42" s="202"/>
      <c r="Q42" s="202"/>
      <c r="R42" s="4"/>
      <c r="S42" s="4"/>
      <c r="T42" s="4"/>
    </row>
    <row r="43" spans="1:20" ht="15">
      <c r="A43" s="74"/>
      <c r="B43" s="63"/>
      <c r="C43" s="75"/>
      <c r="D43" s="76"/>
      <c r="E43" s="76"/>
      <c r="F43" s="76"/>
      <c r="G43" s="76"/>
      <c r="L43" s="6"/>
      <c r="M43" s="60"/>
      <c r="N43" s="4"/>
      <c r="O43" s="5"/>
      <c r="P43" s="6"/>
      <c r="Q43" s="61"/>
      <c r="R43" s="4"/>
      <c r="S43" s="4"/>
      <c r="T43" s="4"/>
    </row>
    <row r="44" spans="1:20" ht="15">
      <c r="A44" s="74"/>
      <c r="B44" s="63"/>
      <c r="C44" s="75"/>
      <c r="D44" s="27"/>
      <c r="E44" s="27"/>
      <c r="F44" s="27"/>
      <c r="G44" s="27"/>
      <c r="L44" s="6"/>
      <c r="M44" s="60"/>
      <c r="N44" s="4"/>
      <c r="O44" s="5"/>
      <c r="P44" s="6"/>
      <c r="Q44" s="61"/>
      <c r="R44" s="4"/>
      <c r="S44" s="4"/>
      <c r="T44" s="4"/>
    </row>
    <row r="45" spans="1:20" ht="21" customHeight="1">
      <c r="A45" s="74"/>
      <c r="B45" s="63"/>
      <c r="C45" s="75"/>
      <c r="D45" s="28"/>
      <c r="E45" s="28"/>
      <c r="F45" s="28"/>
      <c r="G45" s="28"/>
      <c r="L45" s="4"/>
      <c r="M45" s="60"/>
      <c r="N45" s="4"/>
      <c r="O45" s="5"/>
      <c r="P45" s="4"/>
      <c r="Q45" s="4"/>
      <c r="R45" s="4"/>
      <c r="S45" s="4"/>
      <c r="T45" s="4"/>
    </row>
    <row r="46" spans="1:31" s="3" customFormat="1" ht="15" customHeight="1">
      <c r="A46" s="49"/>
      <c r="B46" s="49"/>
      <c r="C46" s="29"/>
      <c r="D46" s="30"/>
      <c r="E46" s="30"/>
      <c r="F46" s="30"/>
      <c r="G46" s="30"/>
      <c r="H46" s="2"/>
      <c r="I46" s="2"/>
      <c r="J46" s="2"/>
      <c r="K46" s="2"/>
      <c r="L46" s="4"/>
      <c r="M46" s="60"/>
      <c r="N46" s="6"/>
      <c r="O46" s="8"/>
      <c r="P46" s="4"/>
      <c r="Q46" s="4"/>
      <c r="R46" s="6"/>
      <c r="S46" s="6"/>
      <c r="T46" s="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20" ht="15">
      <c r="A47" s="31"/>
      <c r="B47" s="31"/>
      <c r="C47" s="33"/>
      <c r="D47" s="67"/>
      <c r="E47" s="173"/>
      <c r="F47" s="173"/>
      <c r="G47" s="67"/>
      <c r="H47" s="17"/>
      <c r="L47" s="4"/>
      <c r="M47" s="60"/>
      <c r="N47" s="6"/>
      <c r="O47" s="8"/>
      <c r="P47" s="4"/>
      <c r="Q47" s="9"/>
      <c r="R47" s="6"/>
      <c r="S47" s="6"/>
      <c r="T47" s="6"/>
    </row>
    <row r="48" spans="1:20" ht="15">
      <c r="A48" s="31"/>
      <c r="B48" s="31"/>
      <c r="C48" s="67"/>
      <c r="D48" s="34"/>
      <c r="E48" s="67"/>
      <c r="F48" s="67"/>
      <c r="G48" s="67"/>
      <c r="L48" s="5"/>
      <c r="M48" s="39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8"/>
      <c r="O49" s="8"/>
      <c r="P49" s="6"/>
      <c r="Q49" s="6"/>
      <c r="R49" s="6"/>
      <c r="S49" s="6"/>
      <c r="T49" s="6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12:20" ht="15">
      <c r="L51" s="5"/>
      <c r="M51" s="5"/>
      <c r="N51" s="5"/>
      <c r="O51" s="5"/>
      <c r="P51" s="4"/>
      <c r="Q51" s="4"/>
      <c r="R51" s="4"/>
      <c r="S51" s="4"/>
      <c r="T51" s="4"/>
    </row>
    <row r="52" spans="9:20" ht="15">
      <c r="I52" s="174"/>
      <c r="J52" s="174"/>
      <c r="K52" s="174"/>
      <c r="L52" s="174"/>
      <c r="M52" s="174"/>
      <c r="N52" s="174"/>
      <c r="O52" s="174"/>
      <c r="P52" s="174"/>
      <c r="Q52" s="174"/>
      <c r="R52" s="4"/>
      <c r="S52" s="4"/>
      <c r="T52" s="4"/>
    </row>
    <row r="53" spans="13:18" ht="15">
      <c r="M53" s="77"/>
      <c r="N53" s="35"/>
      <c r="O53" s="35"/>
      <c r="P53" s="77"/>
      <c r="Q53" s="5"/>
      <c r="R53" s="5"/>
    </row>
    <row r="54" spans="14:18" ht="15"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77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0:18" ht="15">
      <c r="J57" s="37"/>
      <c r="K57" s="37"/>
      <c r="N57" s="41"/>
      <c r="O57" s="41"/>
      <c r="P57" s="39"/>
      <c r="Q57" s="5"/>
      <c r="R57" s="5"/>
    </row>
    <row r="58" spans="14:18" ht="15">
      <c r="N58" s="41"/>
      <c r="O58" s="41"/>
      <c r="P58" s="39"/>
      <c r="Q58" s="5"/>
      <c r="R58" s="5"/>
    </row>
    <row r="59" spans="14:18" ht="15">
      <c r="N59" s="41"/>
      <c r="O59" s="41"/>
      <c r="P59" s="64"/>
      <c r="Q59" s="5"/>
      <c r="R59" s="5"/>
    </row>
    <row r="60" spans="14:18" ht="15">
      <c r="N60" s="41"/>
      <c r="O60" s="41"/>
      <c r="P60" s="40"/>
      <c r="Q60" s="40"/>
      <c r="R60" s="5"/>
    </row>
    <row r="61" spans="14:17" ht="15">
      <c r="N61" s="41"/>
      <c r="O61" s="41"/>
      <c r="P61" s="45"/>
      <c r="Q61" s="77"/>
    </row>
    <row r="62" spans="14:19" ht="15">
      <c r="N62" s="37"/>
      <c r="O62" s="39"/>
      <c r="Q62" s="40"/>
      <c r="R62" s="40"/>
      <c r="S62" s="65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0"/>
      <c r="R64" s="40"/>
    </row>
  </sheetData>
  <sheetProtection/>
  <mergeCells count="26">
    <mergeCell ref="E47:F47"/>
    <mergeCell ref="I52:L52"/>
    <mergeCell ref="A37:I37"/>
    <mergeCell ref="A38:A39"/>
    <mergeCell ref="B38:B39"/>
    <mergeCell ref="C38:C39"/>
    <mergeCell ref="D38:G38"/>
    <mergeCell ref="H39:I39"/>
    <mergeCell ref="H40:I40"/>
    <mergeCell ref="H41:I41"/>
    <mergeCell ref="M52:Q52"/>
    <mergeCell ref="J6:J7"/>
    <mergeCell ref="L6:N6"/>
    <mergeCell ref="O6:O7"/>
    <mergeCell ref="P6:R6"/>
    <mergeCell ref="L42:N42"/>
    <mergeCell ref="P42:Q42"/>
    <mergeCell ref="A1:I1"/>
    <mergeCell ref="A5:I5"/>
    <mergeCell ref="A6:A7"/>
    <mergeCell ref="B6:B7"/>
    <mergeCell ref="C6:E6"/>
    <mergeCell ref="F6:F7"/>
    <mergeCell ref="G6:I6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7"/>
  <sheetViews>
    <sheetView zoomScalePageLayoutView="0" workbookViewId="0" topLeftCell="A1">
      <selection activeCell="B35" sqref="B35"/>
    </sheetView>
  </sheetViews>
  <sheetFormatPr defaultColWidth="9.140625" defaultRowHeight="15" outlineLevelRow="1"/>
  <cols>
    <col min="1" max="1" width="12.140625" style="0" customWidth="1"/>
    <col min="2" max="2" width="9.14062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12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27" width="9.140625" style="1" customWidth="1"/>
  </cols>
  <sheetData>
    <row r="1" spans="1:9" ht="18.75">
      <c r="A1" s="195" t="s">
        <v>55</v>
      </c>
      <c r="B1" s="195"/>
      <c r="C1" s="195"/>
      <c r="D1" s="195"/>
      <c r="E1" s="195"/>
      <c r="F1" s="195"/>
      <c r="G1" s="195"/>
      <c r="H1" s="195"/>
      <c r="I1" s="195"/>
    </row>
    <row r="2" spans="1:9" ht="24.75" customHeight="1">
      <c r="A2" s="195" t="str">
        <f>'[1]Энергосеть'!$D$108</f>
        <v>БС 73-306, Ульяновская обл, Чердаклинский р-н, Октябрьский п</v>
      </c>
      <c r="B2" s="195"/>
      <c r="C2" s="195"/>
      <c r="D2" s="195"/>
      <c r="E2" s="195"/>
      <c r="F2" s="195"/>
      <c r="G2" s="195"/>
      <c r="H2" s="195"/>
      <c r="I2" s="195"/>
    </row>
    <row r="3" spans="2:7" ht="15">
      <c r="B3" s="196" t="str">
        <f>'[1]Энергосеть'!$A$108</f>
        <v>КТП--2061</v>
      </c>
      <c r="C3" s="196"/>
      <c r="D3" s="196"/>
      <c r="E3" s="196"/>
      <c r="F3" s="196"/>
      <c r="G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27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81"/>
      <c r="L5" s="182"/>
      <c r="M5" s="182"/>
      <c r="N5" s="138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81"/>
      <c r="L6" s="22"/>
      <c r="M6" s="22"/>
      <c r="N6" s="22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4" customHeight="1">
      <c r="A7" s="69" t="s">
        <v>36</v>
      </c>
      <c r="B7" s="21">
        <v>43819</v>
      </c>
      <c r="C7" s="15">
        <v>395</v>
      </c>
      <c r="D7" s="15">
        <v>396</v>
      </c>
      <c r="E7" s="15">
        <v>395</v>
      </c>
      <c r="F7" s="21">
        <f>B7</f>
        <v>43819</v>
      </c>
      <c r="G7" s="15">
        <v>397</v>
      </c>
      <c r="H7" s="15">
        <v>397</v>
      </c>
      <c r="I7" s="15">
        <v>396</v>
      </c>
      <c r="J7" s="23"/>
      <c r="K7" s="23"/>
      <c r="L7" s="22"/>
      <c r="M7" s="22"/>
      <c r="N7" s="22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14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  <c r="N38" s="41"/>
    </row>
    <row r="39" spans="1:14" ht="20.25" customHeight="1">
      <c r="A39" s="53" t="s">
        <v>56</v>
      </c>
      <c r="B39" s="68">
        <f>B7</f>
        <v>43819</v>
      </c>
      <c r="C39" s="47" t="s">
        <v>6</v>
      </c>
      <c r="D39" s="70">
        <v>11</v>
      </c>
      <c r="E39" s="70">
        <v>8</v>
      </c>
      <c r="F39" s="71">
        <v>9</v>
      </c>
      <c r="G39" s="72">
        <v>1</v>
      </c>
      <c r="H39" s="197">
        <f>(D39+E39+F39)/3</f>
        <v>9.333333333333334</v>
      </c>
      <c r="I39" s="197"/>
      <c r="N39" s="41"/>
    </row>
    <row r="40" spans="1:14" ht="23.25" customHeight="1">
      <c r="A40" s="54"/>
      <c r="B40" s="68">
        <f>B39</f>
        <v>43819</v>
      </c>
      <c r="C40" s="47" t="s">
        <v>7</v>
      </c>
      <c r="D40" s="55">
        <v>8</v>
      </c>
      <c r="E40" s="55">
        <v>10</v>
      </c>
      <c r="F40" s="55">
        <v>6</v>
      </c>
      <c r="G40" s="72">
        <v>1</v>
      </c>
      <c r="H40" s="197">
        <f>(D40+E40+F40)/3</f>
        <v>8</v>
      </c>
      <c r="I40" s="197"/>
      <c r="L40" s="92"/>
      <c r="M40" s="92"/>
      <c r="N40" s="41"/>
    </row>
    <row r="41" spans="1:16" ht="15">
      <c r="A41" s="27"/>
      <c r="B41" s="27"/>
      <c r="C41" s="27"/>
      <c r="D41" s="90"/>
      <c r="E41" s="90"/>
      <c r="F41" s="90"/>
      <c r="G41" s="27"/>
      <c r="L41" s="94"/>
      <c r="M41" s="94"/>
      <c r="N41" s="94"/>
      <c r="O41" s="4"/>
      <c r="P41" s="4"/>
    </row>
    <row r="42" spans="1:16" ht="15">
      <c r="A42" s="74"/>
      <c r="B42" s="63"/>
      <c r="C42" s="75"/>
      <c r="D42" s="91"/>
      <c r="E42" s="76"/>
      <c r="F42" s="76"/>
      <c r="G42" s="76"/>
      <c r="L42" s="6"/>
      <c r="M42" s="60"/>
      <c r="N42" s="94"/>
      <c r="O42" s="4"/>
      <c r="P42" s="4"/>
    </row>
    <row r="43" spans="1:16" s="92" customFormat="1" ht="15">
      <c r="A43" s="118"/>
      <c r="B43" s="198"/>
      <c r="C43" s="198"/>
      <c r="D43" s="198"/>
      <c r="E43" s="198"/>
      <c r="F43" s="198"/>
      <c r="G43" s="198"/>
      <c r="H43" s="198"/>
      <c r="I43" s="198"/>
      <c r="L43" s="6"/>
      <c r="M43" s="118"/>
      <c r="N43" s="94"/>
      <c r="O43" s="4"/>
      <c r="P43" s="4"/>
    </row>
    <row r="44" spans="1:16" s="92" customFormat="1" ht="15">
      <c r="A44" s="118"/>
      <c r="B44" s="118"/>
      <c r="C44" s="118"/>
      <c r="D44" s="118"/>
      <c r="E44" s="118"/>
      <c r="F44" s="118"/>
      <c r="G44" s="118"/>
      <c r="H44" s="118"/>
      <c r="I44" s="118"/>
      <c r="L44" s="6"/>
      <c r="M44" s="118"/>
      <c r="N44" s="94"/>
      <c r="O44" s="4"/>
      <c r="P44" s="4"/>
    </row>
    <row r="45" spans="1:16" s="92" customFormat="1" ht="15">
      <c r="A45" s="118"/>
      <c r="B45" s="118"/>
      <c r="C45" s="118"/>
      <c r="D45" s="118"/>
      <c r="E45" s="118"/>
      <c r="F45" s="118"/>
      <c r="G45" s="118"/>
      <c r="H45" s="118"/>
      <c r="I45" s="118"/>
      <c r="L45" s="6"/>
      <c r="M45" s="118"/>
      <c r="N45" s="94"/>
      <c r="O45" s="4"/>
      <c r="P45" s="4"/>
    </row>
    <row r="46" spans="1:16" s="92" customFormat="1" ht="15">
      <c r="A46" s="118"/>
      <c r="B46" s="118"/>
      <c r="C46" s="118"/>
      <c r="D46" s="118"/>
      <c r="E46" s="118"/>
      <c r="F46" s="118"/>
      <c r="G46" s="118"/>
      <c r="H46" s="118"/>
      <c r="I46" s="118"/>
      <c r="L46" s="95"/>
      <c r="M46" s="95"/>
      <c r="N46" s="95"/>
      <c r="O46" s="6"/>
      <c r="P46" s="6"/>
    </row>
    <row r="47" spans="1:16" s="92" customFormat="1" ht="15">
      <c r="A47" s="118"/>
      <c r="B47" s="118"/>
      <c r="C47" s="118"/>
      <c r="D47" s="147"/>
      <c r="E47" s="144"/>
      <c r="F47" s="144"/>
      <c r="G47" s="104"/>
      <c r="H47" s="145"/>
      <c r="I47" s="146"/>
      <c r="L47" s="6"/>
      <c r="M47" s="6"/>
      <c r="N47" s="104"/>
      <c r="O47" s="139"/>
      <c r="P47" s="6"/>
    </row>
    <row r="48" spans="1:16" s="92" customFormat="1" ht="15">
      <c r="A48" s="118"/>
      <c r="B48" s="118"/>
      <c r="C48" s="118"/>
      <c r="D48" s="118"/>
      <c r="E48" s="118"/>
      <c r="F48" s="118"/>
      <c r="G48" s="118"/>
      <c r="H48" s="118"/>
      <c r="I48" s="146"/>
      <c r="L48" s="6"/>
      <c r="M48" s="96"/>
      <c r="N48" s="117"/>
      <c r="O48" s="61"/>
      <c r="P48" s="6"/>
    </row>
    <row r="49" spans="3:16" s="92" customFormat="1" ht="15">
      <c r="C49" s="117"/>
      <c r="D49" s="117"/>
      <c r="E49" s="117"/>
      <c r="F49" s="117"/>
      <c r="G49" s="117"/>
      <c r="L49" s="6"/>
      <c r="M49" s="94"/>
      <c r="N49" s="117"/>
      <c r="O49" s="61"/>
      <c r="P49" s="4"/>
    </row>
    <row r="50" spans="3:16" s="92" customFormat="1" ht="15">
      <c r="C50" s="117"/>
      <c r="D50" s="117"/>
      <c r="E50" s="117"/>
      <c r="F50" s="117"/>
      <c r="G50" s="117"/>
      <c r="L50" s="6"/>
      <c r="M50" s="94"/>
      <c r="N50" s="117"/>
      <c r="O50" s="61"/>
      <c r="P50" s="4"/>
    </row>
    <row r="51" spans="3:16" s="92" customFormat="1" ht="15">
      <c r="C51" s="117"/>
      <c r="D51" s="117"/>
      <c r="E51" s="117"/>
      <c r="F51" s="117"/>
      <c r="G51" s="117"/>
      <c r="I51" s="94"/>
      <c r="J51" s="94"/>
      <c r="K51" s="94"/>
      <c r="L51" s="6"/>
      <c r="M51" s="96"/>
      <c r="N51" s="117"/>
      <c r="O51" s="104"/>
      <c r="P51" s="4"/>
    </row>
    <row r="52" spans="3:15" s="92" customFormat="1" ht="15">
      <c r="C52" s="117"/>
      <c r="D52" s="117"/>
      <c r="E52" s="117"/>
      <c r="F52" s="117"/>
      <c r="G52" s="117"/>
      <c r="M52" s="139"/>
      <c r="N52" s="118"/>
      <c r="O52" s="118"/>
    </row>
    <row r="53" spans="3:14" s="92" customFormat="1" ht="15">
      <c r="C53" s="117"/>
      <c r="D53" s="117"/>
      <c r="E53" s="117"/>
      <c r="F53" s="117"/>
      <c r="G53" s="117"/>
      <c r="N53" s="4"/>
    </row>
    <row r="54" spans="10:14" ht="15">
      <c r="J54" s="37"/>
      <c r="K54" s="37"/>
      <c r="N54" s="5"/>
    </row>
    <row r="56" spans="14:15" ht="15">
      <c r="N56" s="40"/>
      <c r="O56" s="65"/>
    </row>
    <row r="57" spans="14:15" ht="15">
      <c r="N57" s="40"/>
      <c r="O57" s="65"/>
    </row>
    <row r="58" spans="14:15" ht="15">
      <c r="N58" s="40"/>
      <c r="O58" s="65"/>
    </row>
    <row r="59" ht="15">
      <c r="N59" s="5"/>
    </row>
    <row r="60" ht="15">
      <c r="N60" s="5"/>
    </row>
    <row r="61" spans="12:16" ht="15">
      <c r="L61" s="8"/>
      <c r="M61" s="10"/>
      <c r="N61" s="4"/>
      <c r="O61" s="4"/>
      <c r="P61" s="4"/>
    </row>
    <row r="62" spans="12:16" ht="15">
      <c r="L62" s="4"/>
      <c r="M62" s="11"/>
      <c r="N62" s="4"/>
      <c r="O62" s="6"/>
      <c r="P62" s="6"/>
    </row>
    <row r="63" spans="12:16" ht="15">
      <c r="L63" s="4"/>
      <c r="M63" s="11"/>
      <c r="N63" s="6"/>
      <c r="O63" s="6"/>
      <c r="P63" s="6"/>
    </row>
    <row r="64" spans="12:16" ht="15">
      <c r="L64" s="4"/>
      <c r="M64" s="11"/>
      <c r="N64" s="6"/>
      <c r="O64" s="6"/>
      <c r="P64" s="6"/>
    </row>
    <row r="65" spans="12:16" ht="15">
      <c r="L65" s="8"/>
      <c r="M65" s="12"/>
      <c r="N65" s="6"/>
      <c r="O65" s="6"/>
      <c r="P65" s="6"/>
    </row>
    <row r="66" spans="12:16" ht="15">
      <c r="L66" s="8"/>
      <c r="M66" s="8"/>
      <c r="N66" s="6"/>
      <c r="O66" s="6"/>
      <c r="P66" s="6"/>
    </row>
    <row r="67" spans="12:16" ht="15">
      <c r="L67" s="8"/>
      <c r="M67" s="8"/>
      <c r="N67" s="6"/>
      <c r="O67" s="6"/>
      <c r="P67" s="6"/>
    </row>
  </sheetData>
  <sheetProtection/>
  <mergeCells count="20">
    <mergeCell ref="L5:M5"/>
    <mergeCell ref="A36:I36"/>
    <mergeCell ref="H39:I39"/>
    <mergeCell ref="H40:I40"/>
    <mergeCell ref="B43:I43"/>
    <mergeCell ref="A37:A38"/>
    <mergeCell ref="B37:B38"/>
    <mergeCell ref="C37:C38"/>
    <mergeCell ref="D37:G37"/>
    <mergeCell ref="H38:I38"/>
    <mergeCell ref="J5:J6"/>
    <mergeCell ref="A1:I1"/>
    <mergeCell ref="A4:I4"/>
    <mergeCell ref="A5:A6"/>
    <mergeCell ref="B5:B6"/>
    <mergeCell ref="C5:E5"/>
    <mergeCell ref="F5:F6"/>
    <mergeCell ref="G5:I5"/>
    <mergeCell ref="A2:I2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4"/>
  <sheetViews>
    <sheetView zoomScalePageLayoutView="0" workbookViewId="0" topLeftCell="A1">
      <selection activeCell="G41" sqref="G41"/>
    </sheetView>
  </sheetViews>
  <sheetFormatPr defaultColWidth="9.140625" defaultRowHeight="15" outlineLevelRow="1"/>
  <cols>
    <col min="1" max="1" width="11.281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57421875" style="1" customWidth="1"/>
    <col min="9" max="9" width="6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72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72" t="str">
        <f>'[1]Энергосеть'!$D$164</f>
        <v>БС 73-621, Ульяновская обл, Вешкаймский р-н, Шарлово п/ст, Строительная ул,  №48, в 140м с-з</v>
      </c>
      <c r="B2" s="172"/>
      <c r="C2" s="172"/>
      <c r="D2" s="172"/>
      <c r="E2" s="172"/>
      <c r="F2" s="172"/>
      <c r="G2" s="172"/>
      <c r="H2" s="172"/>
      <c r="I2" s="172"/>
    </row>
    <row r="3" spans="1:9" ht="15">
      <c r="A3" s="196" t="str">
        <f>'[1]Энергосеть'!$A$165</f>
        <v>КТП 13-03/25кВА</v>
      </c>
      <c r="B3" s="196"/>
      <c r="C3" s="196"/>
      <c r="D3" s="196"/>
      <c r="E3" s="196"/>
      <c r="F3" s="196"/>
      <c r="G3" s="196"/>
      <c r="H3" s="196"/>
      <c r="I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43820</v>
      </c>
      <c r="C7" s="15">
        <v>388</v>
      </c>
      <c r="D7" s="15">
        <v>388</v>
      </c>
      <c r="E7" s="15">
        <v>389</v>
      </c>
      <c r="F7" s="21">
        <f>B7</f>
        <v>43820</v>
      </c>
      <c r="G7" s="15">
        <v>390</v>
      </c>
      <c r="H7" s="15">
        <f>D7</f>
        <v>388</v>
      </c>
      <c r="I7" s="15"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43820</v>
      </c>
      <c r="C39" s="47" t="s">
        <v>6</v>
      </c>
      <c r="D39" s="70">
        <v>7</v>
      </c>
      <c r="E39" s="70">
        <v>4</v>
      </c>
      <c r="F39" s="71">
        <v>4</v>
      </c>
      <c r="G39" s="72">
        <v>1</v>
      </c>
      <c r="H39" s="170">
        <f>(D39+E39+F39)/3</f>
        <v>5</v>
      </c>
      <c r="I39" s="170"/>
    </row>
    <row r="40" spans="1:9" ht="23.25" customHeight="1">
      <c r="A40" s="54"/>
      <c r="B40" s="68">
        <f>B39</f>
        <v>43820</v>
      </c>
      <c r="C40" s="47" t="s">
        <v>7</v>
      </c>
      <c r="D40" s="55">
        <v>5</v>
      </c>
      <c r="E40" s="55">
        <v>2</v>
      </c>
      <c r="F40" s="55">
        <v>4</v>
      </c>
      <c r="G40" s="55">
        <v>0</v>
      </c>
      <c r="H40" s="170">
        <f>(D40+E40+F40)/3</f>
        <v>3.6666666666666665</v>
      </c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173"/>
      <c r="F46" s="173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0:18" ht="15">
      <c r="J54" s="37"/>
      <c r="K54" s="37"/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77"/>
    </row>
    <row r="61" spans="14:19" ht="15">
      <c r="N61" s="37"/>
      <c r="O61" s="39"/>
      <c r="Q61" s="40"/>
      <c r="R61" s="40"/>
      <c r="S61" s="65"/>
    </row>
    <row r="62" spans="12:20" ht="15">
      <c r="L62" s="8"/>
      <c r="M62" s="12"/>
      <c r="N62" s="8"/>
      <c r="O62" s="8"/>
      <c r="P62" s="6"/>
      <c r="Q62" s="13"/>
      <c r="R62" s="6"/>
      <c r="S62" s="6"/>
      <c r="T62" s="6"/>
    </row>
    <row r="63" spans="12:20" ht="15">
      <c r="L63" s="8"/>
      <c r="M63" s="8"/>
      <c r="N63" s="8"/>
      <c r="O63" s="8"/>
      <c r="P63" s="6"/>
      <c r="Q63" s="6"/>
      <c r="R63" s="6"/>
      <c r="S63" s="6"/>
      <c r="T63" s="6"/>
    </row>
    <row r="64" spans="12:20" ht="15">
      <c r="L64" s="8"/>
      <c r="M64" s="8"/>
      <c r="N64" s="8"/>
      <c r="O64" s="8"/>
      <c r="P64" s="6"/>
      <c r="Q64" s="6"/>
      <c r="R64" s="6"/>
      <c r="S64" s="6"/>
      <c r="T64" s="6"/>
    </row>
  </sheetData>
  <sheetProtection/>
  <mergeCells count="26">
    <mergeCell ref="A3:I3"/>
    <mergeCell ref="A2:I2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7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1" width="7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4.00390625" style="1" customWidth="1"/>
    <col min="9" max="9" width="4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73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'[1]Энергосеть'!$D$162</f>
        <v>БС 73-605, Ульяновская обл, Карсунский р-н, Большая Кандарать с</v>
      </c>
      <c r="B2" s="195"/>
      <c r="C2" s="195"/>
      <c r="D2" s="195"/>
      <c r="E2" s="195"/>
      <c r="F2" s="195"/>
      <c r="G2" s="195"/>
      <c r="H2" s="195"/>
      <c r="I2" s="195"/>
    </row>
    <row r="3" spans="2:6" ht="15">
      <c r="B3" s="196" t="str">
        <f>'[1]Энергосеть'!$A$163</f>
        <v>КТП 43П</v>
      </c>
      <c r="C3" s="196"/>
      <c r="D3" s="196"/>
      <c r="E3" s="196"/>
      <c r="F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43818</v>
      </c>
      <c r="C7" s="15">
        <v>388</v>
      </c>
      <c r="D7" s="15">
        <v>389</v>
      </c>
      <c r="E7" s="15">
        <v>389</v>
      </c>
      <c r="F7" s="21">
        <f>B7</f>
        <v>43818</v>
      </c>
      <c r="G7" s="15">
        <v>390</v>
      </c>
      <c r="H7" s="15">
        <v>390</v>
      </c>
      <c r="I7" s="15">
        <f>E7</f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43818</v>
      </c>
      <c r="C39" s="47" t="s">
        <v>6</v>
      </c>
      <c r="D39" s="70">
        <v>5</v>
      </c>
      <c r="E39" s="70">
        <v>4</v>
      </c>
      <c r="F39" s="71">
        <v>4</v>
      </c>
      <c r="G39" s="72">
        <v>0</v>
      </c>
      <c r="H39" s="170">
        <f>(D39+E39+F39)/3</f>
        <v>4.333333333333333</v>
      </c>
      <c r="I39" s="170"/>
    </row>
    <row r="40" spans="1:9" ht="23.25" customHeight="1">
      <c r="A40" s="54"/>
      <c r="B40" s="68">
        <f>B39</f>
        <v>43818</v>
      </c>
      <c r="C40" s="47" t="s">
        <v>7</v>
      </c>
      <c r="D40" s="55">
        <v>4</v>
      </c>
      <c r="E40" s="55">
        <v>3</v>
      </c>
      <c r="F40" s="55">
        <v>3</v>
      </c>
      <c r="G40" s="55">
        <v>0.5</v>
      </c>
      <c r="H40" s="170"/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173"/>
      <c r="F46" s="173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0:18" ht="15">
      <c r="J54" s="37"/>
      <c r="K54" s="37"/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</sheetData>
  <sheetProtection/>
  <mergeCells count="26">
    <mergeCell ref="B3:F3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7"/>
  <sheetViews>
    <sheetView zoomScalePageLayoutView="0" workbookViewId="0" topLeftCell="A1">
      <selection activeCell="D42" sqref="D42"/>
    </sheetView>
  </sheetViews>
  <sheetFormatPr defaultColWidth="9.140625" defaultRowHeight="15" outlineLevelRow="1"/>
  <cols>
    <col min="1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">
      <c r="A1" s="221" t="s">
        <v>93</v>
      </c>
      <c r="B1" s="221"/>
      <c r="C1" s="221"/>
      <c r="D1" s="221"/>
      <c r="E1" s="221"/>
      <c r="F1" s="221"/>
      <c r="G1" s="221"/>
      <c r="H1" s="221"/>
      <c r="I1" s="221"/>
    </row>
    <row r="2" spans="1:9" ht="15">
      <c r="A2" s="221" t="str">
        <f>'[1]Энергосеть'!$D$167</f>
        <v>БС 73-636, Ульяновская обл, Сурский р-н, Гулюшево с, Ягодная ул, дом №40</v>
      </c>
      <c r="B2" s="221"/>
      <c r="C2" s="221"/>
      <c r="D2" s="221"/>
      <c r="E2" s="221"/>
      <c r="F2" s="221"/>
      <c r="G2" s="221"/>
      <c r="H2" s="221"/>
      <c r="I2" s="221"/>
    </row>
    <row r="3" spans="1:9" ht="15">
      <c r="A3" s="221" t="str">
        <f>'[1]Энергосеть'!$A$167</f>
        <v>КТП-3505п</v>
      </c>
      <c r="B3" s="221"/>
      <c r="C3" s="221"/>
      <c r="D3" s="221"/>
      <c r="E3" s="221"/>
      <c r="F3" s="221"/>
      <c r="G3" s="221"/>
      <c r="H3" s="221"/>
      <c r="I3" s="221"/>
    </row>
    <row r="4" spans="1:9" ht="18.75">
      <c r="A4" s="195"/>
      <c r="B4" s="195"/>
      <c r="C4" s="195"/>
      <c r="D4" s="195"/>
      <c r="E4" s="195"/>
      <c r="F4" s="195"/>
      <c r="G4" s="195"/>
      <c r="H4" s="195"/>
      <c r="I4" s="195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79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79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43819</v>
      </c>
      <c r="C8" s="15">
        <v>389</v>
      </c>
      <c r="D8" s="15">
        <v>390</v>
      </c>
      <c r="E8" s="15">
        <v>390</v>
      </c>
      <c r="F8" s="21">
        <f>B8</f>
        <v>43819</v>
      </c>
      <c r="G8" s="15">
        <v>389</v>
      </c>
      <c r="H8" s="15">
        <v>389</v>
      </c>
      <c r="I8" s="15">
        <v>389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199" t="s">
        <v>40</v>
      </c>
      <c r="I39" s="199"/>
    </row>
    <row r="40" spans="1:9" ht="20.25" customHeight="1">
      <c r="A40" s="53" t="s">
        <v>34</v>
      </c>
      <c r="B40" s="68">
        <f>B8</f>
        <v>43819</v>
      </c>
      <c r="C40" s="47" t="s">
        <v>6</v>
      </c>
      <c r="D40" s="70">
        <v>4</v>
      </c>
      <c r="E40" s="70">
        <v>4</v>
      </c>
      <c r="F40" s="71">
        <v>3</v>
      </c>
      <c r="G40" s="72"/>
      <c r="H40" s="170">
        <f>(D40+E40+F40)/3</f>
        <v>3.6666666666666665</v>
      </c>
      <c r="I40" s="170"/>
    </row>
    <row r="41" spans="1:9" ht="23.25" customHeight="1">
      <c r="A41" s="54"/>
      <c r="B41" s="68">
        <f>B40</f>
        <v>43819</v>
      </c>
      <c r="C41" s="47" t="s">
        <v>7</v>
      </c>
      <c r="D41" s="55">
        <v>4</v>
      </c>
      <c r="E41" s="55">
        <v>5</v>
      </c>
      <c r="F41" s="55">
        <v>1</v>
      </c>
      <c r="G41" s="55"/>
      <c r="H41" s="170">
        <f>(D41+E41+F41)/3</f>
        <v>3.3333333333333335</v>
      </c>
      <c r="I41" s="170"/>
    </row>
    <row r="42" spans="12:20" ht="15">
      <c r="L42" s="4"/>
      <c r="M42" s="11"/>
      <c r="N42" s="4"/>
      <c r="O42" s="8"/>
      <c r="P42" s="4"/>
      <c r="Q42" s="4"/>
      <c r="R42" s="4"/>
      <c r="S42" s="6"/>
      <c r="T42" s="6"/>
    </row>
    <row r="43" spans="12:20" ht="15">
      <c r="L43" s="4"/>
      <c r="M43" s="11"/>
      <c r="N43" s="6"/>
      <c r="O43" s="8"/>
      <c r="P43" s="4"/>
      <c r="Q43" s="4"/>
      <c r="R43" s="6"/>
      <c r="S43" s="6"/>
      <c r="T43" s="6"/>
    </row>
    <row r="44" spans="12:20" ht="15">
      <c r="L44" s="4"/>
      <c r="M44" s="11"/>
      <c r="N44" s="6"/>
      <c r="O44" s="8"/>
      <c r="P44" s="4"/>
      <c r="Q44" s="9"/>
      <c r="R44" s="6"/>
      <c r="S44" s="6"/>
      <c r="T44" s="6"/>
    </row>
    <row r="45" spans="12:20" ht="15">
      <c r="L45" s="8"/>
      <c r="M45" s="12"/>
      <c r="N45" s="8"/>
      <c r="O45" s="8"/>
      <c r="P45" s="6"/>
      <c r="Q45" s="13"/>
      <c r="R45" s="6"/>
      <c r="S45" s="6"/>
      <c r="T45" s="6"/>
    </row>
    <row r="46" spans="12:20" ht="15">
      <c r="L46" s="8"/>
      <c r="M46" s="8"/>
      <c r="N46" s="8"/>
      <c r="O46" s="8"/>
      <c r="P46" s="6"/>
      <c r="Q46" s="6"/>
      <c r="R46" s="6"/>
      <c r="S46" s="6"/>
      <c r="T46" s="6"/>
    </row>
    <row r="47" spans="12:20" ht="15">
      <c r="L47" s="8"/>
      <c r="M47" s="8"/>
      <c r="N47" s="8"/>
      <c r="O47" s="8"/>
      <c r="P47" s="6"/>
      <c r="Q47" s="6"/>
      <c r="R47" s="6"/>
      <c r="S47" s="6"/>
      <c r="T47" s="6"/>
    </row>
  </sheetData>
  <sheetProtection/>
  <mergeCells count="22">
    <mergeCell ref="A1:I1"/>
    <mergeCell ref="A5:I5"/>
    <mergeCell ref="A6:A7"/>
    <mergeCell ref="B6:B7"/>
    <mergeCell ref="C6:E6"/>
    <mergeCell ref="F6:F7"/>
    <mergeCell ref="G6:I6"/>
    <mergeCell ref="A2:I2"/>
    <mergeCell ref="A3:I3"/>
    <mergeCell ref="A4:I4"/>
    <mergeCell ref="J6:J7"/>
    <mergeCell ref="L6:N6"/>
    <mergeCell ref="O6:O7"/>
    <mergeCell ref="P6:R6"/>
    <mergeCell ref="A37:I37"/>
    <mergeCell ref="H40:I40"/>
    <mergeCell ref="H41:I41"/>
    <mergeCell ref="A38:A39"/>
    <mergeCell ref="B38:B39"/>
    <mergeCell ref="C38:C39"/>
    <mergeCell ref="D38:G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9"/>
  <sheetViews>
    <sheetView zoomScalePageLayoutView="0" workbookViewId="0" topLeftCell="A1">
      <selection activeCell="F41" sqref="F41"/>
    </sheetView>
  </sheetViews>
  <sheetFormatPr defaultColWidth="9.140625" defaultRowHeight="15" outlineLevelRow="1"/>
  <cols>
    <col min="1" max="1" width="11.421875" style="0" customWidth="1"/>
    <col min="2" max="2" width="10.7109375" style="0" customWidth="1"/>
    <col min="3" max="3" width="6.00390625" style="14" customWidth="1"/>
    <col min="4" max="4" width="8.57421875" style="14" customWidth="1"/>
    <col min="5" max="5" width="10.8515625" style="14" customWidth="1"/>
    <col min="6" max="6" width="9.140625" style="14" customWidth="1"/>
    <col min="7" max="7" width="5.140625" style="14" customWidth="1"/>
    <col min="8" max="8" width="6.8515625" style="1" customWidth="1"/>
    <col min="9" max="9" width="7.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75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'[1]Энергосеть'!$D$161</f>
        <v>БС 73-604, Ульяновская обл, Карсунский р-н, Языково рп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196" t="s">
        <v>74</v>
      </c>
      <c r="B3" s="196"/>
      <c r="C3" s="196"/>
      <c r="D3" s="196"/>
      <c r="E3" s="196"/>
      <c r="F3" s="196"/>
      <c r="G3" s="196"/>
      <c r="H3" s="196"/>
      <c r="I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388</v>
      </c>
      <c r="D7" s="15">
        <v>388</v>
      </c>
      <c r="E7" s="15">
        <v>388</v>
      </c>
      <c r="F7" s="21">
        <f>B7</f>
        <v>43819</v>
      </c>
      <c r="G7" s="15">
        <v>389</v>
      </c>
      <c r="H7" s="15">
        <v>388</v>
      </c>
      <c r="I7" s="15"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40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43819</v>
      </c>
      <c r="C39" s="47" t="s">
        <v>6</v>
      </c>
      <c r="D39" s="70">
        <v>6</v>
      </c>
      <c r="E39" s="70">
        <v>5</v>
      </c>
      <c r="F39" s="71">
        <v>4</v>
      </c>
      <c r="G39" s="72">
        <v>1</v>
      </c>
      <c r="H39" s="170">
        <f>(D39+E39+F39)/3</f>
        <v>5</v>
      </c>
      <c r="I39" s="170"/>
    </row>
    <row r="40" spans="1:9" ht="23.25" customHeight="1">
      <c r="A40" s="54"/>
      <c r="B40" s="68">
        <f>B39</f>
        <v>43819</v>
      </c>
      <c r="C40" s="47" t="s">
        <v>7</v>
      </c>
      <c r="D40" s="55">
        <v>5</v>
      </c>
      <c r="E40" s="55">
        <v>3</v>
      </c>
      <c r="F40" s="55">
        <v>4</v>
      </c>
      <c r="G40" s="55">
        <v>0.5</v>
      </c>
      <c r="H40" s="170"/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173"/>
      <c r="F46" s="173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0:18" ht="15">
      <c r="J54" s="37"/>
      <c r="K54" s="37"/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77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3:20" ht="15">
      <c r="C65" s="93"/>
      <c r="D65" s="93"/>
      <c r="E65" s="93"/>
      <c r="F65" s="93"/>
      <c r="G65" s="93"/>
      <c r="L65" s="8"/>
      <c r="M65" s="12"/>
      <c r="N65" s="8"/>
      <c r="O65" s="8"/>
      <c r="P65" s="6"/>
      <c r="Q65" s="13"/>
      <c r="R65" s="6"/>
      <c r="S65" s="6"/>
      <c r="T65" s="6"/>
    </row>
    <row r="66" spans="12:20" ht="15">
      <c r="L66" s="4"/>
      <c r="M66" s="11"/>
      <c r="N66" s="6"/>
      <c r="O66" s="8"/>
      <c r="P66" s="4"/>
      <c r="Q66" s="9"/>
      <c r="R66" s="6"/>
      <c r="S66" s="6"/>
      <c r="T66" s="6"/>
    </row>
    <row r="67" spans="12:20" ht="15">
      <c r="L67" s="8"/>
      <c r="M67" s="12"/>
      <c r="N67" s="8"/>
      <c r="O67" s="8"/>
      <c r="P67" s="6"/>
      <c r="Q67" s="13"/>
      <c r="R67" s="6"/>
      <c r="S67" s="6"/>
      <c r="T67" s="6"/>
    </row>
    <row r="68" spans="12:20" ht="15">
      <c r="L68" s="8"/>
      <c r="M68" s="8"/>
      <c r="N68" s="8"/>
      <c r="O68" s="8"/>
      <c r="P68" s="6"/>
      <c r="Q68" s="6"/>
      <c r="R68" s="6"/>
      <c r="S68" s="6"/>
      <c r="T68" s="6"/>
    </row>
    <row r="69" spans="12:20" ht="15">
      <c r="L69" s="8"/>
      <c r="M69" s="8"/>
      <c r="N69" s="8"/>
      <c r="O69" s="8"/>
      <c r="P69" s="6"/>
      <c r="Q69" s="6"/>
      <c r="R69" s="6"/>
      <c r="S69" s="6"/>
      <c r="T69" s="6"/>
    </row>
  </sheetData>
  <sheetProtection/>
  <mergeCells count="26"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AE66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1" width="8.28125" style="0" customWidth="1"/>
    <col min="2" max="2" width="11.421875" style="0" customWidth="1"/>
    <col min="3" max="3" width="5.421875" style="14" customWidth="1"/>
    <col min="4" max="4" width="6.28125" style="14" customWidth="1"/>
    <col min="5" max="5" width="8.42187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82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'[1]Энергосеть'!$D$124</f>
        <v>БС 73-501, Ульяновская обл, Ульяновский р-н, Большие Ключищи с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196" t="str">
        <f>'[1]Энергосеть'!$A$124</f>
        <v>КТП 1382п
</v>
      </c>
      <c r="B3" s="196"/>
      <c r="C3" s="196"/>
      <c r="D3" s="196"/>
      <c r="E3" s="196"/>
      <c r="F3" s="196"/>
      <c r="G3" s="196"/>
      <c r="H3" s="196"/>
      <c r="I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66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66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43820</v>
      </c>
      <c r="C7" s="15">
        <v>389</v>
      </c>
      <c r="D7" s="15">
        <v>388</v>
      </c>
      <c r="E7" s="15">
        <v>388</v>
      </c>
      <c r="F7" s="21">
        <f>B7</f>
        <v>43820</v>
      </c>
      <c r="G7" s="15">
        <v>390</v>
      </c>
      <c r="H7" s="15">
        <v>389</v>
      </c>
      <c r="I7" s="15"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44.2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43820</v>
      </c>
      <c r="C39" s="47" t="s">
        <v>6</v>
      </c>
      <c r="D39" s="70">
        <v>11</v>
      </c>
      <c r="E39" s="70">
        <v>5</v>
      </c>
      <c r="F39" s="71">
        <v>6</v>
      </c>
      <c r="G39" s="72">
        <v>1</v>
      </c>
      <c r="H39" s="170">
        <f>(D39+E39+F39)/3</f>
        <v>7.333333333333333</v>
      </c>
      <c r="I39" s="170"/>
    </row>
    <row r="40" spans="1:9" ht="23.25" customHeight="1">
      <c r="A40" s="54"/>
      <c r="B40" s="68">
        <f>B39</f>
        <v>43820</v>
      </c>
      <c r="C40" s="47" t="s">
        <v>7</v>
      </c>
      <c r="D40" s="70">
        <v>8</v>
      </c>
      <c r="E40" s="70">
        <v>4</v>
      </c>
      <c r="F40" s="71">
        <v>5</v>
      </c>
      <c r="G40" s="55">
        <v>1</v>
      </c>
      <c r="H40" s="170"/>
      <c r="I40" s="170"/>
    </row>
    <row r="41" spans="1:20" ht="15">
      <c r="A41" s="27"/>
      <c r="B41" s="27"/>
      <c r="C41" s="27"/>
      <c r="D41" s="27"/>
      <c r="E41" s="27"/>
      <c r="F41" s="27"/>
      <c r="G41" s="27"/>
      <c r="H41" s="140"/>
      <c r="I41" s="140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142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142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42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1"/>
      <c r="E46" s="173"/>
      <c r="F46" s="173"/>
      <c r="G46" s="141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1"/>
      <c r="D47" s="34"/>
      <c r="E47" s="141"/>
      <c r="F47" s="141"/>
      <c r="G47" s="141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77"/>
      <c r="N52" s="35"/>
      <c r="O52" s="35"/>
      <c r="P52" s="77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77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77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2:18" ht="15">
      <c r="B59" s="1"/>
      <c r="C59" s="37"/>
      <c r="D59" s="37"/>
      <c r="E59" s="37"/>
      <c r="F59" s="37"/>
      <c r="G59" s="37"/>
      <c r="N59" s="41"/>
      <c r="O59" s="41"/>
      <c r="P59" s="40"/>
      <c r="Q59" s="40"/>
      <c r="R59" s="5"/>
    </row>
    <row r="60" spans="2:17" ht="15">
      <c r="B60" s="1"/>
      <c r="C60" s="37"/>
      <c r="D60" s="37"/>
      <c r="E60" s="37"/>
      <c r="F60" s="37"/>
      <c r="G60" s="37"/>
      <c r="N60" s="41"/>
      <c r="O60" s="41"/>
      <c r="P60" s="45"/>
      <c r="Q60" s="77"/>
    </row>
    <row r="61" spans="2:19" ht="15">
      <c r="B61" s="1"/>
      <c r="C61" s="37"/>
      <c r="D61" s="37"/>
      <c r="E61" s="37"/>
      <c r="F61" s="37"/>
      <c r="G61" s="37"/>
      <c r="N61" s="37"/>
      <c r="O61" s="39"/>
      <c r="Q61" s="40"/>
      <c r="R61" s="40"/>
      <c r="S61" s="65"/>
    </row>
    <row r="62" spans="12:20" ht="15">
      <c r="L62" s="4"/>
      <c r="M62" s="11"/>
      <c r="N62" s="6"/>
      <c r="O62" s="8"/>
      <c r="P62" s="4"/>
      <c r="Q62" s="4"/>
      <c r="R62" s="6"/>
      <c r="S62" s="6"/>
      <c r="T62" s="6"/>
    </row>
    <row r="63" spans="12:20" ht="15">
      <c r="L63" s="4"/>
      <c r="M63" s="11"/>
      <c r="N63" s="6"/>
      <c r="O63" s="8"/>
      <c r="P63" s="4"/>
      <c r="Q63" s="9"/>
      <c r="R63" s="6"/>
      <c r="S63" s="6"/>
      <c r="T63" s="6"/>
    </row>
    <row r="64" spans="12:20" ht="15">
      <c r="L64" s="8"/>
      <c r="M64" s="12"/>
      <c r="N64" s="8"/>
      <c r="O64" s="8"/>
      <c r="P64" s="6"/>
      <c r="Q64" s="13"/>
      <c r="R64" s="6"/>
      <c r="S64" s="6"/>
      <c r="T64" s="6"/>
    </row>
    <row r="65" spans="12:20" ht="15">
      <c r="L65" s="8"/>
      <c r="M65" s="8"/>
      <c r="N65" s="8"/>
      <c r="O65" s="8"/>
      <c r="P65" s="6"/>
      <c r="Q65" s="6"/>
      <c r="R65" s="6"/>
      <c r="S65" s="6"/>
      <c r="T65" s="6"/>
    </row>
    <row r="66" spans="12:20" ht="15">
      <c r="L66" s="8"/>
      <c r="M66" s="8"/>
      <c r="N66" s="8"/>
      <c r="O66" s="8"/>
      <c r="P66" s="6"/>
      <c r="Q66" s="6"/>
      <c r="R66" s="6"/>
      <c r="S66" s="6"/>
      <c r="T66" s="6"/>
    </row>
  </sheetData>
  <sheetProtection/>
  <mergeCells count="26">
    <mergeCell ref="E46:F46"/>
    <mergeCell ref="I51:L51"/>
    <mergeCell ref="A36:I36"/>
    <mergeCell ref="A37:A38"/>
    <mergeCell ref="B37:B38"/>
    <mergeCell ref="C37:C38"/>
    <mergeCell ref="D37:G37"/>
    <mergeCell ref="H38:I38"/>
    <mergeCell ref="H39:I39"/>
    <mergeCell ref="H40:I40"/>
    <mergeCell ref="M51:Q51"/>
    <mergeCell ref="J5:J6"/>
    <mergeCell ref="L5:N5"/>
    <mergeCell ref="O5:O6"/>
    <mergeCell ref="P5:R5"/>
    <mergeCell ref="L41:N41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AE42"/>
  <sheetViews>
    <sheetView zoomScalePageLayoutView="0" workbookViewId="0" topLeftCell="A1">
      <selection activeCell="G41" sqref="G41"/>
    </sheetView>
  </sheetViews>
  <sheetFormatPr defaultColWidth="9.140625" defaultRowHeight="15" outlineLevelRow="1"/>
  <cols>
    <col min="1" max="1" width="9.281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8.2812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">
      <c r="A1" s="226" t="s">
        <v>98</v>
      </c>
      <c r="B1" s="226"/>
      <c r="C1" s="226"/>
      <c r="D1" s="226"/>
      <c r="E1" s="226"/>
      <c r="F1" s="226"/>
      <c r="G1" s="226"/>
      <c r="H1" s="226"/>
      <c r="I1" s="226"/>
    </row>
    <row r="2" spans="1:9" ht="15">
      <c r="A2" s="226" t="str">
        <f>'[1]Энергосеть'!$D$120</f>
        <v>БС 73-408, Ульяновская обл, Сенгилеевский р-н, Цемзавод рп</v>
      </c>
      <c r="B2" s="226"/>
      <c r="C2" s="226"/>
      <c r="D2" s="226"/>
      <c r="E2" s="226"/>
      <c r="F2" s="226"/>
      <c r="G2" s="226"/>
      <c r="H2" s="226"/>
      <c r="I2" s="226"/>
    </row>
    <row r="3" spans="1:9" ht="15">
      <c r="A3" s="226" t="str">
        <f>'[1]Энергосеть'!$A$120</f>
        <v>КТП -7215</v>
      </c>
      <c r="B3" s="226"/>
      <c r="C3" s="226"/>
      <c r="D3" s="226"/>
      <c r="E3" s="226"/>
      <c r="F3" s="226"/>
      <c r="G3" s="226"/>
      <c r="H3" s="226"/>
      <c r="I3" s="22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43820</v>
      </c>
      <c r="C7" s="15">
        <v>387</v>
      </c>
      <c r="D7" s="15">
        <v>388</v>
      </c>
      <c r="E7" s="15">
        <v>388</v>
      </c>
      <c r="F7" s="21">
        <f>B7</f>
        <v>43820</v>
      </c>
      <c r="G7" s="15">
        <v>389</v>
      </c>
      <c r="H7" s="15">
        <v>390</v>
      </c>
      <c r="I7" s="15">
        <v>388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43820</v>
      </c>
      <c r="C39" s="47" t="s">
        <v>6</v>
      </c>
      <c r="D39" s="70">
        <v>9</v>
      </c>
      <c r="E39" s="70">
        <v>8</v>
      </c>
      <c r="F39" s="71">
        <v>5</v>
      </c>
      <c r="G39" s="72">
        <v>1</v>
      </c>
      <c r="H39" s="170">
        <f>(D39+E39+F39)/3</f>
        <v>7.333333333333333</v>
      </c>
      <c r="I39" s="170"/>
    </row>
    <row r="40" spans="1:9" ht="23.25" customHeight="1">
      <c r="A40" s="54"/>
      <c r="B40" s="68">
        <f>B39</f>
        <v>43820</v>
      </c>
      <c r="C40" s="47" t="s">
        <v>7</v>
      </c>
      <c r="D40" s="55">
        <v>6</v>
      </c>
      <c r="E40" s="55">
        <v>6</v>
      </c>
      <c r="F40" s="55">
        <v>3</v>
      </c>
      <c r="G40" s="55" t="s">
        <v>101</v>
      </c>
      <c r="H40" s="170">
        <f>(D40+E40+F40)/3</f>
        <v>5</v>
      </c>
      <c r="I40" s="170"/>
    </row>
    <row r="41" spans="12:20" ht="15">
      <c r="L41" s="8"/>
      <c r="M41" s="8"/>
      <c r="N41" s="8"/>
      <c r="O41" s="8"/>
      <c r="P41" s="6"/>
      <c r="Q41" s="6"/>
      <c r="R41" s="6"/>
      <c r="S41" s="6"/>
      <c r="T41" s="6"/>
    </row>
    <row r="42" spans="12:20" ht="15">
      <c r="L42" s="8"/>
      <c r="M42" s="8"/>
      <c r="N42" s="8"/>
      <c r="O42" s="8"/>
      <c r="P42" s="6"/>
      <c r="Q42" s="6"/>
      <c r="R42" s="6"/>
      <c r="S42" s="6"/>
      <c r="T42" s="6"/>
    </row>
  </sheetData>
  <sheetProtection/>
  <mergeCells count="21">
    <mergeCell ref="A1:I1"/>
    <mergeCell ref="A4:I4"/>
    <mergeCell ref="A5:A6"/>
    <mergeCell ref="B5:B6"/>
    <mergeCell ref="C5:E5"/>
    <mergeCell ref="F5:F6"/>
    <mergeCell ref="G5:I5"/>
    <mergeCell ref="J5:J6"/>
    <mergeCell ref="L5:N5"/>
    <mergeCell ref="O5:O6"/>
    <mergeCell ref="P5:R5"/>
    <mergeCell ref="A2:I2"/>
    <mergeCell ref="A3:I3"/>
    <mergeCell ref="H39:I39"/>
    <mergeCell ref="H40:I40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AE47"/>
  <sheetViews>
    <sheetView zoomScalePageLayoutView="0" workbookViewId="0" topLeftCell="A1">
      <selection activeCell="G41" sqref="G41"/>
    </sheetView>
  </sheetViews>
  <sheetFormatPr defaultColWidth="9.140625" defaultRowHeight="15" outlineLevelRow="1"/>
  <cols>
    <col min="1" max="1" width="12.14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5.57421875" style="14" customWidth="1"/>
    <col min="8" max="8" width="4.8515625" style="1" customWidth="1"/>
    <col min="9" max="9" width="7.281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.75">
      <c r="A1" s="219" t="s">
        <v>99</v>
      </c>
      <c r="B1" s="219"/>
      <c r="C1" s="219"/>
      <c r="D1" s="219"/>
      <c r="E1" s="219"/>
      <c r="F1" s="219"/>
      <c r="G1" s="219"/>
      <c r="H1" s="219"/>
      <c r="I1" s="219"/>
    </row>
    <row r="2" spans="1:9" ht="15.75">
      <c r="A2" s="219" t="str">
        <f>'[1]Энергосеть'!$D$122</f>
        <v>БС 73-412, Ульяновская обл, Сенгилеевский р-н, Тушна с</v>
      </c>
      <c r="B2" s="219"/>
      <c r="C2" s="219"/>
      <c r="D2" s="219"/>
      <c r="E2" s="219"/>
      <c r="F2" s="219"/>
      <c r="G2" s="219"/>
      <c r="H2" s="219"/>
      <c r="I2" s="219"/>
    </row>
    <row r="3" spans="1:9" ht="15.75">
      <c r="A3" s="219" t="str">
        <f>'[1]Энергосеть'!$A$122</f>
        <v>КТП7221</v>
      </c>
      <c r="B3" s="219"/>
      <c r="C3" s="219"/>
      <c r="D3" s="219"/>
      <c r="E3" s="219"/>
      <c r="F3" s="219"/>
      <c r="G3" s="219"/>
      <c r="H3" s="219"/>
      <c r="I3" s="219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66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66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43818</v>
      </c>
      <c r="C8" s="15">
        <v>388</v>
      </c>
      <c r="D8" s="15">
        <v>388</v>
      </c>
      <c r="E8" s="15">
        <v>387</v>
      </c>
      <c r="F8" s="21">
        <f>B8</f>
        <v>43818</v>
      </c>
      <c r="G8" s="15">
        <v>389</v>
      </c>
      <c r="H8" s="15">
        <v>389</v>
      </c>
      <c r="I8" s="15">
        <v>389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199" t="s">
        <v>40</v>
      </c>
      <c r="I39" s="199"/>
    </row>
    <row r="40" spans="1:9" ht="20.25" customHeight="1">
      <c r="A40" s="53" t="s">
        <v>34</v>
      </c>
      <c r="B40" s="68">
        <f>B8</f>
        <v>43818</v>
      </c>
      <c r="C40" s="47" t="s">
        <v>6</v>
      </c>
      <c r="D40" s="70">
        <v>6</v>
      </c>
      <c r="E40" s="70">
        <v>5</v>
      </c>
      <c r="F40" s="71">
        <v>5</v>
      </c>
      <c r="G40" s="72">
        <v>0</v>
      </c>
      <c r="H40" s="170">
        <f>(D40+E40+F40)/3</f>
        <v>5.333333333333333</v>
      </c>
      <c r="I40" s="170"/>
    </row>
    <row r="41" spans="1:9" ht="23.25" customHeight="1">
      <c r="A41" s="54"/>
      <c r="B41" s="68">
        <f>B40</f>
        <v>43818</v>
      </c>
      <c r="C41" s="47" t="s">
        <v>7</v>
      </c>
      <c r="D41" s="55">
        <v>4</v>
      </c>
      <c r="E41" s="55">
        <v>5</v>
      </c>
      <c r="F41" s="55">
        <v>4</v>
      </c>
      <c r="G41" s="55">
        <v>1</v>
      </c>
      <c r="H41" s="170">
        <f>(D41+E41+F41)/3</f>
        <v>4.333333333333333</v>
      </c>
      <c r="I41" s="170"/>
    </row>
    <row r="42" spans="12:20" ht="15">
      <c r="L42" s="4"/>
      <c r="M42" s="11"/>
      <c r="N42" s="4"/>
      <c r="O42" s="8"/>
      <c r="P42" s="4"/>
      <c r="Q42" s="4"/>
      <c r="R42" s="4"/>
      <c r="S42" s="6"/>
      <c r="T42" s="6"/>
    </row>
    <row r="43" spans="12:20" ht="15">
      <c r="L43" s="4"/>
      <c r="M43" s="11"/>
      <c r="N43" s="6"/>
      <c r="O43" s="8"/>
      <c r="P43" s="4"/>
      <c r="Q43" s="4"/>
      <c r="R43" s="6"/>
      <c r="S43" s="6"/>
      <c r="T43" s="6"/>
    </row>
    <row r="44" spans="12:20" ht="15">
      <c r="L44" s="4"/>
      <c r="M44" s="11"/>
      <c r="N44" s="6"/>
      <c r="O44" s="8"/>
      <c r="P44" s="4"/>
      <c r="Q44" s="9"/>
      <c r="R44" s="6"/>
      <c r="S44" s="6"/>
      <c r="T44" s="6"/>
    </row>
    <row r="45" spans="12:20" ht="15">
      <c r="L45" s="8"/>
      <c r="M45" s="12"/>
      <c r="N45" s="8"/>
      <c r="O45" s="8"/>
      <c r="P45" s="6"/>
      <c r="Q45" s="13"/>
      <c r="R45" s="6"/>
      <c r="S45" s="6"/>
      <c r="T45" s="6"/>
    </row>
    <row r="46" spans="12:20" ht="15">
      <c r="L46" s="8"/>
      <c r="M46" s="8"/>
      <c r="N46" s="8"/>
      <c r="O46" s="8"/>
      <c r="P46" s="6"/>
      <c r="Q46" s="6"/>
      <c r="R46" s="6"/>
      <c r="S46" s="6"/>
      <c r="T46" s="6"/>
    </row>
    <row r="47" spans="12:20" ht="15">
      <c r="L47" s="8"/>
      <c r="M47" s="8"/>
      <c r="N47" s="8"/>
      <c r="O47" s="8"/>
      <c r="P47" s="6"/>
      <c r="Q47" s="6"/>
      <c r="R47" s="6"/>
      <c r="S47" s="6"/>
      <c r="T47" s="6"/>
    </row>
  </sheetData>
  <sheetProtection/>
  <mergeCells count="21">
    <mergeCell ref="P6:R6"/>
    <mergeCell ref="A37:I37"/>
    <mergeCell ref="A38:A39"/>
    <mergeCell ref="B38:B39"/>
    <mergeCell ref="C38:C39"/>
    <mergeCell ref="F6:F7"/>
    <mergeCell ref="H39:I39"/>
    <mergeCell ref="H40:I40"/>
    <mergeCell ref="H41:I41"/>
    <mergeCell ref="O6:O7"/>
    <mergeCell ref="G6:I6"/>
    <mergeCell ref="D38:G38"/>
    <mergeCell ref="A3:I3"/>
    <mergeCell ref="J6:J7"/>
    <mergeCell ref="L6:N6"/>
    <mergeCell ref="A1:I1"/>
    <mergeCell ref="A5:I5"/>
    <mergeCell ref="A6:A7"/>
    <mergeCell ref="B6:B7"/>
    <mergeCell ref="C6:E6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AE40"/>
  <sheetViews>
    <sheetView zoomScalePageLayoutView="0" workbookViewId="0" topLeftCell="A1">
      <selection activeCell="G41" sqref="G41"/>
    </sheetView>
  </sheetViews>
  <sheetFormatPr defaultColWidth="9.140625" defaultRowHeight="15" outlineLevelRow="1"/>
  <cols>
    <col min="1" max="1" width="9.0039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7109375" style="1" customWidth="1"/>
    <col min="9" max="9" width="7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63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'[1]Энергосеть'!$D$127</f>
        <v>БС 73-502, Ульяновская обл, Тереньгульский р-н, Солдатская Ташла с</v>
      </c>
      <c r="B2" s="195"/>
      <c r="C2" s="195"/>
      <c r="D2" s="195"/>
      <c r="E2" s="195"/>
      <c r="F2" s="195"/>
      <c r="G2" s="195"/>
      <c r="H2" s="195"/>
      <c r="I2" s="195"/>
    </row>
    <row r="3" spans="3:6" ht="15">
      <c r="C3" s="196" t="str">
        <f>'[1]Энергосеть'!$A$126</f>
        <v>КТП 6288 П
</v>
      </c>
      <c r="D3" s="196"/>
      <c r="E3" s="196"/>
      <c r="F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43820</v>
      </c>
      <c r="C7" s="15">
        <v>387</v>
      </c>
      <c r="D7" s="15">
        <v>388</v>
      </c>
      <c r="E7" s="15">
        <v>387</v>
      </c>
      <c r="F7" s="21">
        <f>B7</f>
        <v>43820</v>
      </c>
      <c r="G7" s="15">
        <v>388</v>
      </c>
      <c r="H7" s="15">
        <v>388</v>
      </c>
      <c r="I7" s="15"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43820</v>
      </c>
      <c r="C39" s="47" t="s">
        <v>6</v>
      </c>
      <c r="D39" s="132">
        <v>6</v>
      </c>
      <c r="E39" s="132">
        <v>10</v>
      </c>
      <c r="F39" s="133">
        <v>4</v>
      </c>
      <c r="G39" s="132">
        <v>1</v>
      </c>
      <c r="H39" s="170">
        <f>(D39+E39+F39)/3</f>
        <v>6.666666666666667</v>
      </c>
      <c r="I39" s="170"/>
    </row>
    <row r="40" spans="1:9" ht="23.25" customHeight="1">
      <c r="A40" s="54"/>
      <c r="B40" s="68">
        <f>B39</f>
        <v>43820</v>
      </c>
      <c r="C40" s="47" t="s">
        <v>7</v>
      </c>
      <c r="D40" s="134">
        <v>5</v>
      </c>
      <c r="E40" s="134">
        <v>8</v>
      </c>
      <c r="F40" s="134">
        <v>3</v>
      </c>
      <c r="G40" s="134">
        <v>1</v>
      </c>
      <c r="H40" s="170">
        <f>(D40+E40+F40)/3</f>
        <v>5.333333333333333</v>
      </c>
      <c r="I40" s="170"/>
    </row>
  </sheetData>
  <sheetProtection/>
  <mergeCells count="21">
    <mergeCell ref="A1:I1"/>
    <mergeCell ref="A4:I4"/>
    <mergeCell ref="A5:A6"/>
    <mergeCell ref="B5:B6"/>
    <mergeCell ref="C5:E5"/>
    <mergeCell ref="F5:F6"/>
    <mergeCell ref="G5:I5"/>
    <mergeCell ref="A2:I2"/>
    <mergeCell ref="C3:F3"/>
    <mergeCell ref="J5:J6"/>
    <mergeCell ref="L5:N5"/>
    <mergeCell ref="O5:O6"/>
    <mergeCell ref="P5:R5"/>
    <mergeCell ref="A36:I36"/>
    <mergeCell ref="H39:I39"/>
    <mergeCell ref="H40:I40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1:AE41"/>
  <sheetViews>
    <sheetView zoomScalePageLayoutView="0" workbookViewId="0" topLeftCell="A1">
      <selection activeCell="G49" sqref="G49"/>
    </sheetView>
  </sheetViews>
  <sheetFormatPr defaultColWidth="9.140625" defaultRowHeight="15" outlineLevelRow="1"/>
  <cols>
    <col min="1" max="1" width="10.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8515625" style="1" customWidth="1"/>
    <col min="9" max="9" width="7.281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2:7" ht="15">
      <c r="B1" s="196" t="s">
        <v>64</v>
      </c>
      <c r="C1" s="196"/>
      <c r="D1" s="196"/>
      <c r="E1" s="196"/>
      <c r="F1" s="196"/>
      <c r="G1" s="196"/>
    </row>
    <row r="2" spans="1:9" ht="18.75">
      <c r="A2" s="195" t="str">
        <f>'[1]Энергосеть'!$D$128</f>
        <v>БС 73-503, Ульяновская обл, Тереньгульский р-н, Ясашная Ташла с</v>
      </c>
      <c r="B2" s="195"/>
      <c r="C2" s="195"/>
      <c r="D2" s="195"/>
      <c r="E2" s="195"/>
      <c r="F2" s="195"/>
      <c r="G2" s="195"/>
      <c r="H2" s="195"/>
      <c r="I2" s="195"/>
    </row>
    <row r="3" spans="3:6" ht="15">
      <c r="C3" s="196" t="str">
        <f>'[1]Энергосеть'!$A$128</f>
        <v>КТП 6283 П
</v>
      </c>
      <c r="D3" s="196"/>
      <c r="E3" s="196"/>
      <c r="F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1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386</v>
      </c>
      <c r="D7" s="15">
        <v>387</v>
      </c>
      <c r="E7" s="15">
        <v>387</v>
      </c>
      <c r="F7" s="21">
        <f>B7</f>
        <v>43819</v>
      </c>
      <c r="G7" s="15">
        <v>386</v>
      </c>
      <c r="H7" s="15">
        <v>385</v>
      </c>
      <c r="I7" s="15">
        <v>387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23.2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</row>
    <row r="39" spans="1:9" ht="20.25" customHeight="1">
      <c r="A39" s="53" t="s">
        <v>34</v>
      </c>
      <c r="B39" s="68">
        <f>B7</f>
        <v>43819</v>
      </c>
      <c r="C39" s="47" t="s">
        <v>6</v>
      </c>
      <c r="D39" s="70">
        <v>5</v>
      </c>
      <c r="E39" s="70">
        <v>8</v>
      </c>
      <c r="F39" s="71">
        <v>9</v>
      </c>
      <c r="G39" s="70"/>
      <c r="H39" s="170">
        <f>(D39+E39+F39)/3</f>
        <v>7.333333333333333</v>
      </c>
      <c r="I39" s="170"/>
    </row>
    <row r="40" spans="1:9" ht="23.25" customHeight="1">
      <c r="A40" s="54"/>
      <c r="B40" s="68">
        <f>B39</f>
        <v>43819</v>
      </c>
      <c r="C40" s="47" t="s">
        <v>7</v>
      </c>
      <c r="D40" s="70">
        <v>4</v>
      </c>
      <c r="E40" s="70">
        <v>6</v>
      </c>
      <c r="F40" s="71">
        <v>6</v>
      </c>
      <c r="G40" s="55"/>
      <c r="H40" s="170">
        <f>(D40+E40+F40)/3</f>
        <v>5.333333333333333</v>
      </c>
      <c r="I40" s="170"/>
    </row>
    <row r="41" spans="4:20" ht="15">
      <c r="D41" s="122"/>
      <c r="E41" s="122"/>
      <c r="F41" s="122"/>
      <c r="L41" s="8"/>
      <c r="M41" s="80"/>
      <c r="N41" s="5"/>
      <c r="O41" s="5"/>
      <c r="P41" s="4"/>
      <c r="Q41" s="4"/>
      <c r="R41" s="4"/>
      <c r="S41" s="4"/>
      <c r="T41" s="4"/>
    </row>
  </sheetData>
  <sheetProtection/>
  <mergeCells count="21">
    <mergeCell ref="C3:F3"/>
    <mergeCell ref="B1:G1"/>
    <mergeCell ref="A2:I2"/>
    <mergeCell ref="A4:I4"/>
    <mergeCell ref="A5:A6"/>
    <mergeCell ref="B5:B6"/>
    <mergeCell ref="C5:E5"/>
    <mergeCell ref="P5:R5"/>
    <mergeCell ref="A36:I36"/>
    <mergeCell ref="H39:I39"/>
    <mergeCell ref="G5:I5"/>
    <mergeCell ref="B37:B38"/>
    <mergeCell ref="C37:C38"/>
    <mergeCell ref="H40:I40"/>
    <mergeCell ref="J5:J6"/>
    <mergeCell ref="L5:N5"/>
    <mergeCell ref="O5:O6"/>
    <mergeCell ref="A37:A38"/>
    <mergeCell ref="F5:F6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AE40"/>
  <sheetViews>
    <sheetView zoomScalePageLayoutView="0" workbookViewId="0" topLeftCell="A1">
      <selection activeCell="F41" sqref="F41"/>
    </sheetView>
  </sheetViews>
  <sheetFormatPr defaultColWidth="9.140625" defaultRowHeight="15" outlineLevelRow="1"/>
  <cols>
    <col min="1" max="1" width="9.00390625" style="0" customWidth="1"/>
    <col min="2" max="2" width="10.140625" style="0" customWidth="1"/>
    <col min="3" max="3" width="9.57421875" style="14" customWidth="1"/>
    <col min="4" max="4" width="8.57421875" style="14" customWidth="1"/>
    <col min="5" max="5" width="10.8515625" style="14" customWidth="1"/>
    <col min="6" max="6" width="9.7109375" style="14" customWidth="1"/>
    <col min="7" max="7" width="7.7109375" style="14" customWidth="1"/>
    <col min="8" max="8" width="6.8515625" style="1" customWidth="1"/>
    <col min="9" max="9" width="6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59</v>
      </c>
      <c r="B1" s="195"/>
      <c r="C1" s="195"/>
      <c r="D1" s="195"/>
      <c r="E1" s="195"/>
      <c r="F1" s="195"/>
      <c r="G1" s="195"/>
      <c r="H1" s="195"/>
      <c r="I1" s="195"/>
    </row>
    <row r="2" spans="1:9" ht="15">
      <c r="A2" s="196" t="str">
        <f>'[1]Энергосеть'!$D$132</f>
        <v>БС 73-518, Ульяновская обл, Кузоватовский р-н, Порецкое с</v>
      </c>
      <c r="B2" s="196"/>
      <c r="C2" s="196"/>
      <c r="D2" s="196"/>
      <c r="E2" s="196"/>
      <c r="F2" s="196"/>
      <c r="G2" s="196"/>
      <c r="H2" s="196"/>
      <c r="I2" s="196"/>
    </row>
    <row r="3" spans="1:9" ht="15">
      <c r="A3" s="93"/>
      <c r="B3" s="93"/>
      <c r="C3" s="196" t="str">
        <f>'[1]Энергосеть'!$A$132</f>
        <v>КТП-10/0,4 кВ-45</v>
      </c>
      <c r="D3" s="196"/>
      <c r="E3" s="196"/>
      <c r="F3" s="93"/>
      <c r="G3" s="93"/>
      <c r="H3" s="93"/>
      <c r="I3" s="93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81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81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390</v>
      </c>
      <c r="D7" s="15">
        <v>388</v>
      </c>
      <c r="E7" s="15">
        <v>389</v>
      </c>
      <c r="F7" s="21">
        <f>B7</f>
        <v>43819</v>
      </c>
      <c r="G7" s="15">
        <v>388</v>
      </c>
      <c r="H7" s="15">
        <v>388</v>
      </c>
      <c r="I7" s="15"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232" t="s">
        <v>42</v>
      </c>
      <c r="D37" s="234" t="s">
        <v>0</v>
      </c>
      <c r="E37" s="235"/>
      <c r="F37" s="235"/>
      <c r="G37" s="235"/>
      <c r="H37" s="109"/>
      <c r="I37" s="110"/>
    </row>
    <row r="38" spans="1:9" ht="31.5" customHeight="1">
      <c r="A38" s="176"/>
      <c r="B38" s="176"/>
      <c r="C38" s="233"/>
      <c r="D38" s="111" t="s">
        <v>3</v>
      </c>
      <c r="E38" s="112" t="s">
        <v>4</v>
      </c>
      <c r="F38" s="113" t="s">
        <v>5</v>
      </c>
      <c r="G38" s="114">
        <v>0</v>
      </c>
      <c r="H38" s="227" t="s">
        <v>40</v>
      </c>
      <c r="I38" s="228"/>
    </row>
    <row r="39" spans="1:9" ht="20.25" customHeight="1">
      <c r="A39" s="126" t="s">
        <v>34</v>
      </c>
      <c r="B39" s="68">
        <f>B7</f>
        <v>43819</v>
      </c>
      <c r="C39" s="115" t="s">
        <v>6</v>
      </c>
      <c r="D39" s="128">
        <v>4</v>
      </c>
      <c r="E39" s="128">
        <v>5</v>
      </c>
      <c r="F39" s="129">
        <v>11</v>
      </c>
      <c r="G39" s="116">
        <v>1</v>
      </c>
      <c r="H39" s="229">
        <f>(D39+E39+F39)/3</f>
        <v>6.666666666666667</v>
      </c>
      <c r="I39" s="229"/>
    </row>
    <row r="40" spans="1:9" ht="19.5" customHeight="1">
      <c r="A40" s="127"/>
      <c r="B40" s="68">
        <f>B39</f>
        <v>43819</v>
      </c>
      <c r="C40" s="115" t="s">
        <v>7</v>
      </c>
      <c r="D40" s="130">
        <v>5</v>
      </c>
      <c r="E40" s="130">
        <v>5</v>
      </c>
      <c r="F40" s="130">
        <v>8</v>
      </c>
      <c r="G40" s="131">
        <v>1</v>
      </c>
      <c r="H40" s="230">
        <f>(D40+E40+F40)/3</f>
        <v>6</v>
      </c>
      <c r="I40" s="231"/>
    </row>
  </sheetData>
  <sheetProtection/>
  <mergeCells count="21">
    <mergeCell ref="H39:I39"/>
    <mergeCell ref="H40:I40"/>
    <mergeCell ref="A37:A38"/>
    <mergeCell ref="B37:B38"/>
    <mergeCell ref="C37:C38"/>
    <mergeCell ref="D37:G37"/>
    <mergeCell ref="H38:I38"/>
    <mergeCell ref="F5:F6"/>
    <mergeCell ref="G5:I5"/>
    <mergeCell ref="L5:N5"/>
    <mergeCell ref="O5:O6"/>
    <mergeCell ref="C3:E3"/>
    <mergeCell ref="P5:R5"/>
    <mergeCell ref="A36:I36"/>
    <mergeCell ref="A1:I1"/>
    <mergeCell ref="A4:I4"/>
    <mergeCell ref="A5:A6"/>
    <mergeCell ref="B5:B6"/>
    <mergeCell ref="C5:E5"/>
    <mergeCell ref="A2:I2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88"/>
  <sheetViews>
    <sheetView zoomScalePageLayoutView="0" workbookViewId="0" topLeftCell="A1">
      <selection activeCell="B35" sqref="B35"/>
    </sheetView>
  </sheetViews>
  <sheetFormatPr defaultColWidth="9.140625" defaultRowHeight="15" outlineLevelRow="1"/>
  <cols>
    <col min="1" max="1" width="9.28125" style="0" customWidth="1"/>
    <col min="2" max="2" width="10.00390625" style="0" customWidth="1"/>
    <col min="3" max="3" width="7.57421875" style="14" customWidth="1"/>
    <col min="4" max="4" width="8.57421875" style="14" customWidth="1"/>
    <col min="5" max="5" width="13.140625" style="14" customWidth="1"/>
    <col min="6" max="6" width="11.8515625" style="14" customWidth="1"/>
    <col min="7" max="7" width="8.28125" style="14" customWidth="1"/>
    <col min="8" max="9" width="6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69</v>
      </c>
      <c r="B1" s="195"/>
      <c r="C1" s="195"/>
      <c r="D1" s="195"/>
      <c r="E1" s="195"/>
      <c r="F1" s="195"/>
      <c r="G1" s="195"/>
      <c r="H1" s="195"/>
      <c r="I1" s="195"/>
    </row>
    <row r="2" spans="1:9" ht="39.75" customHeight="1">
      <c r="A2" s="172" t="str">
        <f>'[1]Энергосеть'!$D$174</f>
        <v>БС 73-809, Ульяновская обл, Ульяновск г, Инженерный 44-й проезд,  №1</v>
      </c>
      <c r="B2" s="172"/>
      <c r="C2" s="172"/>
      <c r="D2" s="172"/>
      <c r="E2" s="172"/>
      <c r="F2" s="172"/>
      <c r="G2" s="172"/>
      <c r="H2" s="172"/>
      <c r="I2" s="172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43818</v>
      </c>
      <c r="C7" s="15">
        <v>389</v>
      </c>
      <c r="D7" s="15">
        <v>390</v>
      </c>
      <c r="E7" s="15">
        <v>390</v>
      </c>
      <c r="F7" s="21">
        <f>B7</f>
        <v>43818</v>
      </c>
      <c r="G7" s="15">
        <v>391</v>
      </c>
      <c r="H7" s="15">
        <v>391</v>
      </c>
      <c r="I7" s="15">
        <v>392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43818</v>
      </c>
      <c r="C39" s="47" t="s">
        <v>6</v>
      </c>
      <c r="D39" s="70">
        <v>7</v>
      </c>
      <c r="E39" s="70">
        <v>8</v>
      </c>
      <c r="F39" s="71">
        <v>6</v>
      </c>
      <c r="G39" s="72">
        <v>1</v>
      </c>
      <c r="H39" s="200">
        <f>(D39+E39+F39)/3</f>
        <v>7</v>
      </c>
      <c r="I39" s="201"/>
    </row>
    <row r="40" spans="1:9" ht="23.25" customHeight="1">
      <c r="A40" s="54"/>
      <c r="B40" s="68">
        <f>B39</f>
        <v>43818</v>
      </c>
      <c r="C40" s="47" t="s">
        <v>7</v>
      </c>
      <c r="D40" s="55">
        <v>7</v>
      </c>
      <c r="E40" s="55">
        <v>7</v>
      </c>
      <c r="F40" s="55">
        <v>5</v>
      </c>
      <c r="G40" s="55">
        <v>0.5</v>
      </c>
      <c r="H40" s="170">
        <f>(D40+E40+F40)/3</f>
        <v>6.333333333333333</v>
      </c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142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142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42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1"/>
      <c r="E46" s="173"/>
      <c r="F46" s="173"/>
      <c r="G46" s="141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1"/>
      <c r="D47" s="34"/>
      <c r="E47" s="141"/>
      <c r="F47" s="141"/>
      <c r="G47" s="141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77"/>
      <c r="N52" s="35"/>
      <c r="O52" s="35"/>
      <c r="P52" s="77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77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77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2:18" ht="15">
      <c r="B59" s="1"/>
      <c r="C59" s="37"/>
      <c r="D59" s="37"/>
      <c r="E59" s="37"/>
      <c r="F59" s="37"/>
      <c r="G59" s="37"/>
      <c r="N59" s="41"/>
      <c r="O59" s="41"/>
      <c r="P59" s="40"/>
      <c r="Q59" s="40"/>
      <c r="R59" s="5"/>
    </row>
    <row r="60" spans="2:17" ht="15">
      <c r="B60" s="1"/>
      <c r="C60" s="37"/>
      <c r="D60" s="37"/>
      <c r="E60" s="37"/>
      <c r="F60" s="37"/>
      <c r="G60" s="37"/>
      <c r="N60" s="41"/>
      <c r="O60" s="41"/>
      <c r="P60" s="45"/>
      <c r="Q60" s="77"/>
    </row>
    <row r="61" spans="2:19" ht="15">
      <c r="B61" s="1"/>
      <c r="C61" s="37"/>
      <c r="D61" s="37"/>
      <c r="E61" s="37"/>
      <c r="F61" s="37"/>
      <c r="G61" s="37"/>
      <c r="N61" s="37"/>
      <c r="O61" s="39"/>
      <c r="Q61" s="40"/>
      <c r="R61" s="40"/>
      <c r="S61" s="65"/>
    </row>
    <row r="62" spans="2:18" ht="15">
      <c r="B62" s="1"/>
      <c r="C62" s="37"/>
      <c r="D62" s="37"/>
      <c r="E62" s="37"/>
      <c r="F62" s="37"/>
      <c r="G62" s="37"/>
      <c r="N62" s="37"/>
      <c r="O62" s="39"/>
      <c r="Q62" s="40"/>
      <c r="R62" s="40"/>
    </row>
    <row r="63" spans="2:18" ht="15">
      <c r="B63" s="1"/>
      <c r="C63" s="37"/>
      <c r="D63" s="37"/>
      <c r="E63" s="37"/>
      <c r="F63" s="37"/>
      <c r="G63" s="37"/>
      <c r="N63" s="37"/>
      <c r="O63" s="39"/>
      <c r="Q63" s="40"/>
      <c r="R63" s="40"/>
    </row>
    <row r="64" spans="2:18" ht="15">
      <c r="B64" s="1"/>
      <c r="C64" s="37"/>
      <c r="D64" s="37"/>
      <c r="E64" s="37"/>
      <c r="F64" s="37"/>
      <c r="G64" s="37"/>
      <c r="N64" s="37"/>
      <c r="O64" s="39"/>
      <c r="Q64" s="45"/>
      <c r="R64" s="5"/>
    </row>
    <row r="65" spans="2:18" ht="15">
      <c r="B65" s="1"/>
      <c r="C65" s="37"/>
      <c r="D65" s="37"/>
      <c r="E65" s="37"/>
      <c r="F65" s="37"/>
      <c r="G65" s="37"/>
      <c r="N65" s="37"/>
      <c r="P65" s="8"/>
      <c r="Q65" s="8"/>
      <c r="R65" s="5"/>
    </row>
    <row r="66" spans="2:20" ht="15">
      <c r="B66" s="1"/>
      <c r="C66" s="37"/>
      <c r="D66" s="37"/>
      <c r="E66" s="37"/>
      <c r="F66" s="37"/>
      <c r="G66" s="37"/>
      <c r="L66" s="8"/>
      <c r="M66" s="10"/>
      <c r="N66" s="5"/>
      <c r="O66" s="5"/>
      <c r="P66" s="4"/>
      <c r="Q66" s="4"/>
      <c r="R66" s="4"/>
      <c r="S66" s="4"/>
      <c r="T66" s="4"/>
    </row>
    <row r="67" spans="2:20" ht="15">
      <c r="B67" s="1"/>
      <c r="C67" s="37"/>
      <c r="D67" s="37"/>
      <c r="E67" s="37"/>
      <c r="F67" s="37"/>
      <c r="G67" s="37"/>
      <c r="L67" s="8"/>
      <c r="M67" s="143"/>
      <c r="N67" s="5"/>
      <c r="O67" s="5"/>
      <c r="P67" s="4"/>
      <c r="Q67" s="4"/>
      <c r="R67" s="4"/>
      <c r="S67" s="4"/>
      <c r="T67" s="4"/>
    </row>
    <row r="68" spans="2:20" ht="15">
      <c r="B68" s="1"/>
      <c r="C68" s="37"/>
      <c r="D68" s="37"/>
      <c r="E68" s="37"/>
      <c r="F68" s="37"/>
      <c r="G68" s="37"/>
      <c r="L68" s="8"/>
      <c r="M68" s="143"/>
      <c r="N68" s="5"/>
      <c r="O68" s="5"/>
      <c r="P68" s="4"/>
      <c r="Q68" s="4"/>
      <c r="R68" s="4"/>
      <c r="S68" s="4"/>
      <c r="T68" s="4"/>
    </row>
    <row r="69" spans="1:17" ht="15">
      <c r="A69" s="120"/>
      <c r="B69" s="203"/>
      <c r="C69" s="203"/>
      <c r="D69" s="203"/>
      <c r="E69" s="203"/>
      <c r="F69" s="203"/>
      <c r="G69" s="203"/>
      <c r="H69" s="203"/>
      <c r="I69" s="203"/>
      <c r="N69" s="41"/>
      <c r="O69" s="41"/>
      <c r="P69" s="45"/>
      <c r="Q69" s="77"/>
    </row>
    <row r="70" spans="1:19" ht="15">
      <c r="A70" s="103"/>
      <c r="B70" s="44"/>
      <c r="C70" s="143"/>
      <c r="D70" s="143"/>
      <c r="E70" s="143"/>
      <c r="F70" s="143"/>
      <c r="G70" s="143"/>
      <c r="H70" s="143"/>
      <c r="I70" s="143"/>
      <c r="N70" s="37"/>
      <c r="O70" s="39"/>
      <c r="Q70" s="40"/>
      <c r="R70" s="40"/>
      <c r="S70" s="65"/>
    </row>
    <row r="71" spans="1:18" ht="15">
      <c r="A71" s="103"/>
      <c r="B71" s="44"/>
      <c r="C71" s="143"/>
      <c r="D71" s="143"/>
      <c r="E71" s="143"/>
      <c r="F71" s="143"/>
      <c r="G71" s="143"/>
      <c r="H71" s="143"/>
      <c r="I71" s="143"/>
      <c r="N71" s="37"/>
      <c r="O71" s="39"/>
      <c r="Q71" s="40"/>
      <c r="R71" s="40"/>
    </row>
    <row r="72" spans="1:18" ht="15">
      <c r="A72" s="103"/>
      <c r="B72" s="44"/>
      <c r="C72" s="143"/>
      <c r="D72" s="143"/>
      <c r="E72" s="143"/>
      <c r="F72" s="143"/>
      <c r="G72" s="143"/>
      <c r="H72" s="143"/>
      <c r="I72" s="143"/>
      <c r="N72" s="37"/>
      <c r="O72" s="39"/>
      <c r="Q72" s="40"/>
      <c r="R72" s="40"/>
    </row>
    <row r="73" spans="1:18" ht="15">
      <c r="A73" s="103"/>
      <c r="B73" s="44"/>
      <c r="C73" s="143"/>
      <c r="D73" s="148"/>
      <c r="E73" s="10"/>
      <c r="F73" s="10"/>
      <c r="G73" s="104"/>
      <c r="H73" s="89"/>
      <c r="I73" s="119"/>
      <c r="N73" s="37"/>
      <c r="O73" s="39"/>
      <c r="Q73" s="45"/>
      <c r="R73" s="5"/>
    </row>
    <row r="74" spans="1:18" ht="15">
      <c r="A74" s="103"/>
      <c r="B74" s="44"/>
      <c r="C74" s="143"/>
      <c r="D74" s="143"/>
      <c r="E74" s="143"/>
      <c r="F74" s="143"/>
      <c r="G74" s="143"/>
      <c r="H74" s="143"/>
      <c r="I74" s="149"/>
      <c r="N74" s="37"/>
      <c r="P74" s="8"/>
      <c r="Q74" s="8"/>
      <c r="R74" s="5"/>
    </row>
    <row r="75" spans="1:20" ht="15">
      <c r="A75" s="16"/>
      <c r="B75" s="41"/>
      <c r="C75" s="41"/>
      <c r="D75" s="41"/>
      <c r="E75" s="41"/>
      <c r="F75" s="41"/>
      <c r="G75" s="41"/>
      <c r="H75" s="41"/>
      <c r="I75" s="41"/>
      <c r="L75" s="8"/>
      <c r="M75" s="10"/>
      <c r="N75" s="5"/>
      <c r="O75" s="5"/>
      <c r="P75" s="4"/>
      <c r="Q75" s="4"/>
      <c r="R75" s="4"/>
      <c r="S75" s="4"/>
      <c r="T75" s="4"/>
    </row>
    <row r="76" spans="1:20" ht="15">
      <c r="A76" s="16"/>
      <c r="B76" s="41"/>
      <c r="C76" s="41"/>
      <c r="D76" s="41"/>
      <c r="E76" s="41"/>
      <c r="F76" s="41"/>
      <c r="G76" s="41"/>
      <c r="H76" s="41"/>
      <c r="I76" s="41"/>
      <c r="L76" s="8"/>
      <c r="M76" s="143"/>
      <c r="N76" s="5"/>
      <c r="O76" s="5"/>
      <c r="P76" s="4"/>
      <c r="Q76" s="4"/>
      <c r="R76" s="4"/>
      <c r="S76" s="4"/>
      <c r="T76" s="4"/>
    </row>
    <row r="77" spans="1:20" ht="15">
      <c r="A77" s="16"/>
      <c r="B77" s="41"/>
      <c r="C77" s="41"/>
      <c r="D77" s="41"/>
      <c r="E77" s="41"/>
      <c r="F77" s="41"/>
      <c r="G77" s="41"/>
      <c r="H77" s="41"/>
      <c r="I77" s="41"/>
      <c r="L77" s="8"/>
      <c r="M77" s="143"/>
      <c r="N77" s="5"/>
      <c r="O77" s="5"/>
      <c r="P77" s="4"/>
      <c r="Q77" s="4"/>
      <c r="R77" s="4"/>
      <c r="S77" s="4"/>
      <c r="T77" s="4"/>
    </row>
    <row r="78" spans="2:20" ht="15">
      <c r="B78" s="1"/>
      <c r="C78" s="37"/>
      <c r="D78" s="37"/>
      <c r="E78" s="37"/>
      <c r="F78" s="37"/>
      <c r="G78" s="37"/>
      <c r="L78" s="8"/>
      <c r="M78" s="143"/>
      <c r="N78" s="5"/>
      <c r="O78" s="5"/>
      <c r="P78" s="4"/>
      <c r="Q78" s="4"/>
      <c r="R78" s="4"/>
      <c r="S78" s="4"/>
      <c r="T78" s="4"/>
    </row>
    <row r="79" spans="1:17" ht="15">
      <c r="A79" s="120"/>
      <c r="B79" s="203"/>
      <c r="C79" s="203"/>
      <c r="D79" s="203"/>
      <c r="E79" s="203"/>
      <c r="F79" s="203"/>
      <c r="G79" s="203"/>
      <c r="H79" s="203"/>
      <c r="I79" s="203"/>
      <c r="N79" s="41"/>
      <c r="O79" s="41"/>
      <c r="P79" s="45"/>
      <c r="Q79" s="77"/>
    </row>
    <row r="80" spans="1:17" ht="15">
      <c r="A80" s="120"/>
      <c r="B80" s="143"/>
      <c r="C80" s="143"/>
      <c r="D80" s="143"/>
      <c r="E80" s="143"/>
      <c r="F80" s="143"/>
      <c r="G80" s="143"/>
      <c r="H80" s="143"/>
      <c r="I80" s="143"/>
      <c r="N80" s="41"/>
      <c r="O80" s="41"/>
      <c r="P80" s="45"/>
      <c r="Q80" s="77"/>
    </row>
    <row r="81" spans="1:19" ht="15">
      <c r="A81" s="103"/>
      <c r="B81" s="44"/>
      <c r="C81" s="143"/>
      <c r="D81" s="143"/>
      <c r="E81" s="143"/>
      <c r="F81" s="143"/>
      <c r="G81" s="143"/>
      <c r="H81" s="143"/>
      <c r="I81" s="143"/>
      <c r="N81" s="37"/>
      <c r="O81" s="39"/>
      <c r="Q81" s="40"/>
      <c r="R81" s="40"/>
      <c r="S81" s="65"/>
    </row>
    <row r="82" spans="1:18" ht="15">
      <c r="A82" s="103"/>
      <c r="B82" s="44"/>
      <c r="C82" s="143"/>
      <c r="D82" s="143"/>
      <c r="E82" s="143"/>
      <c r="F82" s="143"/>
      <c r="G82" s="143"/>
      <c r="H82" s="143"/>
      <c r="I82" s="143"/>
      <c r="N82" s="37"/>
      <c r="O82" s="39"/>
      <c r="Q82" s="40"/>
      <c r="R82" s="40"/>
    </row>
    <row r="83" spans="1:18" ht="15">
      <c r="A83" s="103"/>
      <c r="B83" s="44"/>
      <c r="C83" s="143"/>
      <c r="D83" s="143"/>
      <c r="E83" s="143"/>
      <c r="F83" s="143"/>
      <c r="G83" s="143"/>
      <c r="H83" s="143"/>
      <c r="I83" s="143"/>
      <c r="N83" s="37"/>
      <c r="O83" s="39"/>
      <c r="Q83" s="40"/>
      <c r="R83" s="40"/>
    </row>
    <row r="84" spans="1:18" ht="15">
      <c r="A84" s="103"/>
      <c r="B84" s="44"/>
      <c r="C84" s="143"/>
      <c r="D84" s="148"/>
      <c r="E84" s="10"/>
      <c r="F84" s="10"/>
      <c r="G84" s="104"/>
      <c r="H84" s="89"/>
      <c r="I84" s="119"/>
      <c r="N84" s="37"/>
      <c r="O84" s="39"/>
      <c r="Q84" s="45"/>
      <c r="R84" s="5"/>
    </row>
    <row r="85" spans="1:18" ht="15">
      <c r="A85" s="103"/>
      <c r="B85" s="44"/>
      <c r="C85" s="143"/>
      <c r="D85" s="143"/>
      <c r="E85" s="143"/>
      <c r="F85" s="143"/>
      <c r="G85" s="143"/>
      <c r="H85" s="143"/>
      <c r="I85" s="149"/>
      <c r="N85" s="37"/>
      <c r="P85" s="8"/>
      <c r="Q85" s="8"/>
      <c r="R85" s="5"/>
    </row>
    <row r="86" spans="1:20" ht="15">
      <c r="A86" s="16"/>
      <c r="B86" s="16"/>
      <c r="C86" s="16"/>
      <c r="D86" s="16"/>
      <c r="E86" s="16"/>
      <c r="F86" s="16"/>
      <c r="G86" s="16"/>
      <c r="H86" s="41"/>
      <c r="I86" s="41"/>
      <c r="L86" s="8"/>
      <c r="M86" s="10"/>
      <c r="N86" s="5"/>
      <c r="O86" s="5"/>
      <c r="P86" s="4"/>
      <c r="Q86" s="4"/>
      <c r="R86" s="4"/>
      <c r="S86" s="4"/>
      <c r="T86" s="4"/>
    </row>
    <row r="87" spans="1:20" ht="15">
      <c r="A87" s="16"/>
      <c r="B87" s="16"/>
      <c r="C87" s="16"/>
      <c r="D87" s="16"/>
      <c r="E87" s="16"/>
      <c r="F87" s="16"/>
      <c r="G87" s="16"/>
      <c r="H87" s="41"/>
      <c r="I87" s="41"/>
      <c r="L87" s="8"/>
      <c r="M87" s="85"/>
      <c r="N87" s="5"/>
      <c r="O87" s="5"/>
      <c r="P87" s="4"/>
      <c r="Q87" s="4"/>
      <c r="R87" s="4"/>
      <c r="S87" s="4"/>
      <c r="T87" s="4"/>
    </row>
    <row r="88" spans="1:20" ht="15">
      <c r="A88" s="16"/>
      <c r="B88" s="16"/>
      <c r="C88" s="16"/>
      <c r="D88" s="16"/>
      <c r="E88" s="16"/>
      <c r="F88" s="16"/>
      <c r="G88" s="16"/>
      <c r="H88" s="41"/>
      <c r="I88" s="41"/>
      <c r="L88" s="8"/>
      <c r="M88" s="85"/>
      <c r="N88" s="5"/>
      <c r="O88" s="5"/>
      <c r="P88" s="4"/>
      <c r="Q88" s="4"/>
      <c r="R88" s="4"/>
      <c r="S88" s="4"/>
      <c r="T88" s="4"/>
    </row>
  </sheetData>
  <sheetProtection/>
  <mergeCells count="27">
    <mergeCell ref="B69:I69"/>
    <mergeCell ref="B79:I79"/>
    <mergeCell ref="A2:I2"/>
    <mergeCell ref="P41:Q41"/>
    <mergeCell ref="A1:I1"/>
    <mergeCell ref="A4:I4"/>
    <mergeCell ref="A5:A6"/>
    <mergeCell ref="B5:B6"/>
    <mergeCell ref="C5:E5"/>
    <mergeCell ref="F5:F6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G5:I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AE41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1" width="9.421875" style="0" customWidth="1"/>
    <col min="2" max="2" width="10.7109375" style="0" customWidth="1"/>
    <col min="3" max="4" width="6.57421875" style="14" customWidth="1"/>
    <col min="5" max="5" width="7.140625" style="14" customWidth="1"/>
    <col min="6" max="6" width="9.7109375" style="14" customWidth="1"/>
    <col min="7" max="7" width="8.28125" style="14" customWidth="1"/>
    <col min="8" max="8" width="5.7109375" style="1" customWidth="1"/>
    <col min="9" max="9" width="10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67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'[1]Энергосеть'!$D$143</f>
        <v>БС 73-527, Ульяновская обл, Кузоватовский р-н, Налейка ст</v>
      </c>
      <c r="B2" s="195"/>
      <c r="C2" s="195"/>
      <c r="D2" s="195"/>
      <c r="E2" s="195"/>
      <c r="F2" s="195"/>
      <c r="G2" s="195"/>
      <c r="H2" s="195"/>
      <c r="I2" s="195"/>
    </row>
    <row r="3" spans="4:5" ht="15">
      <c r="D3" s="196" t="str">
        <f>'[1]Энергосеть'!$A$142</f>
        <v>КТП Н6-01/25 кВА</v>
      </c>
      <c r="E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66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66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389</v>
      </c>
      <c r="D7" s="15">
        <v>389</v>
      </c>
      <c r="E7" s="15">
        <v>387</v>
      </c>
      <c r="F7" s="21">
        <f>B7</f>
        <v>43819</v>
      </c>
      <c r="G7" s="15">
        <f>C7</f>
        <v>389</v>
      </c>
      <c r="H7" s="15">
        <v>390</v>
      </c>
      <c r="I7" s="15">
        <v>388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227" t="s">
        <v>40</v>
      </c>
      <c r="I38" s="228"/>
    </row>
    <row r="39" spans="1:9" ht="20.25" customHeight="1">
      <c r="A39" s="53" t="s">
        <v>34</v>
      </c>
      <c r="B39" s="68">
        <f>B7</f>
        <v>43819</v>
      </c>
      <c r="C39" s="47" t="s">
        <v>6</v>
      </c>
      <c r="D39" s="70">
        <v>6</v>
      </c>
      <c r="E39" s="70">
        <v>5</v>
      </c>
      <c r="F39" s="71">
        <v>3</v>
      </c>
      <c r="G39" s="70">
        <v>0</v>
      </c>
      <c r="H39" s="170">
        <f>(D39+E39+F39)/3</f>
        <v>4.666666666666667</v>
      </c>
      <c r="I39" s="170"/>
    </row>
    <row r="40" spans="1:9" ht="23.25" customHeight="1">
      <c r="A40" s="54"/>
      <c r="B40" s="68">
        <f>B39</f>
        <v>43819</v>
      </c>
      <c r="C40" s="47" t="s">
        <v>7</v>
      </c>
      <c r="D40" s="55">
        <f>D39</f>
        <v>6</v>
      </c>
      <c r="E40" s="55">
        <v>6</v>
      </c>
      <c r="F40" s="55">
        <v>1</v>
      </c>
      <c r="G40" s="55">
        <v>1</v>
      </c>
      <c r="H40" s="170">
        <f>(D40+E40+F40)/3</f>
        <v>4.333333333333333</v>
      </c>
      <c r="I40" s="170"/>
    </row>
    <row r="41" spans="3:20" ht="15">
      <c r="C41" s="93"/>
      <c r="D41" s="93"/>
      <c r="E41" s="93"/>
      <c r="F41" s="93"/>
      <c r="G41" s="93"/>
      <c r="L41" s="8"/>
      <c r="M41" s="85"/>
      <c r="N41" s="5"/>
      <c r="O41" s="5"/>
      <c r="P41" s="4"/>
      <c r="Q41" s="4"/>
      <c r="R41" s="4"/>
      <c r="S41" s="4"/>
      <c r="T41" s="4"/>
    </row>
  </sheetData>
  <sheetProtection/>
  <mergeCells count="21">
    <mergeCell ref="C37:C38"/>
    <mergeCell ref="B37:B38"/>
    <mergeCell ref="P5:R5"/>
    <mergeCell ref="A36:I36"/>
    <mergeCell ref="L5:N5"/>
    <mergeCell ref="D3:E3"/>
    <mergeCell ref="D37:G37"/>
    <mergeCell ref="G5:I5"/>
    <mergeCell ref="J5:J6"/>
    <mergeCell ref="F5:F6"/>
    <mergeCell ref="O5:O6"/>
    <mergeCell ref="H38:I38"/>
    <mergeCell ref="H39:I39"/>
    <mergeCell ref="A2:I2"/>
    <mergeCell ref="H40:I40"/>
    <mergeCell ref="A1:I1"/>
    <mergeCell ref="A4:I4"/>
    <mergeCell ref="A5:A6"/>
    <mergeCell ref="B5:B6"/>
    <mergeCell ref="C5:E5"/>
    <mergeCell ref="A37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AE68"/>
  <sheetViews>
    <sheetView zoomScalePageLayoutView="0" workbookViewId="0" topLeftCell="A1">
      <selection activeCell="E41" sqref="E41"/>
    </sheetView>
  </sheetViews>
  <sheetFormatPr defaultColWidth="9.140625" defaultRowHeight="15" outlineLevelRow="1"/>
  <cols>
    <col min="1" max="1" width="9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10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67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'[1]Энергосеть'!$D$139</f>
        <v>БС 73-525, Ульяновская обл, Кузоватовский р-н, Стоговка с</v>
      </c>
      <c r="B2" s="195"/>
      <c r="C2" s="195"/>
      <c r="D2" s="195"/>
      <c r="E2" s="195"/>
      <c r="F2" s="195"/>
      <c r="G2" s="195"/>
      <c r="H2" s="195"/>
      <c r="I2" s="195"/>
    </row>
    <row r="3" spans="1:9" ht="15">
      <c r="A3" s="196" t="str">
        <f>'[1]Энергосеть'!$A$138</f>
        <v>КТП-10/04 кВ Г9-02/25 кВА</v>
      </c>
      <c r="B3" s="196"/>
      <c r="C3" s="196"/>
      <c r="D3" s="196"/>
      <c r="E3" s="196"/>
      <c r="F3" s="196"/>
      <c r="G3" s="196"/>
      <c r="H3" s="196"/>
      <c r="I3" s="196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43820</v>
      </c>
      <c r="C7" s="15">
        <v>389</v>
      </c>
      <c r="D7" s="15">
        <v>389</v>
      </c>
      <c r="E7" s="15">
        <v>388</v>
      </c>
      <c r="F7" s="21">
        <f>B7</f>
        <v>43820</v>
      </c>
      <c r="G7" s="15">
        <v>389</v>
      </c>
      <c r="H7" s="15">
        <v>390</v>
      </c>
      <c r="I7" s="15"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227" t="s">
        <v>40</v>
      </c>
      <c r="I38" s="228"/>
    </row>
    <row r="39" spans="1:9" ht="20.25" customHeight="1">
      <c r="A39" s="53" t="s">
        <v>34</v>
      </c>
      <c r="B39" s="68">
        <f>B7</f>
        <v>43820</v>
      </c>
      <c r="C39" s="47" t="s">
        <v>6</v>
      </c>
      <c r="D39" s="70">
        <v>6</v>
      </c>
      <c r="E39" s="70">
        <v>6</v>
      </c>
      <c r="F39" s="71">
        <v>5</v>
      </c>
      <c r="G39" s="72">
        <v>0.5</v>
      </c>
      <c r="H39" s="170">
        <f>(D39+E39+F39)/3</f>
        <v>5.666666666666667</v>
      </c>
      <c r="I39" s="170"/>
    </row>
    <row r="40" spans="1:9" ht="23.25" customHeight="1">
      <c r="A40" s="54"/>
      <c r="B40" s="68">
        <f>B39</f>
        <v>43820</v>
      </c>
      <c r="C40" s="47" t="s">
        <v>7</v>
      </c>
      <c r="D40" s="55">
        <v>5</v>
      </c>
      <c r="E40" s="55">
        <v>5</v>
      </c>
      <c r="F40" s="55">
        <v>4</v>
      </c>
      <c r="G40" s="55">
        <v>0.5</v>
      </c>
      <c r="H40" s="170">
        <f>(D40+E40+F40)/3</f>
        <v>4.666666666666667</v>
      </c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173"/>
      <c r="F46" s="173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0:18" ht="15">
      <c r="J54" s="37"/>
      <c r="K54" s="37"/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77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14:18" ht="15">
      <c r="N65" s="37"/>
      <c r="P65" s="8"/>
      <c r="Q65" s="8"/>
      <c r="R65" s="5"/>
    </row>
    <row r="66" spans="12:20" ht="15">
      <c r="L66" s="8"/>
      <c r="M66" s="12"/>
      <c r="N66" s="8"/>
      <c r="O66" s="8"/>
      <c r="P66" s="6"/>
      <c r="Q66" s="13"/>
      <c r="R66" s="6"/>
      <c r="S66" s="6"/>
      <c r="T66" s="6"/>
    </row>
    <row r="67" spans="12:20" ht="15">
      <c r="L67" s="8"/>
      <c r="M67" s="8"/>
      <c r="N67" s="8"/>
      <c r="O67" s="8"/>
      <c r="P67" s="6"/>
      <c r="Q67" s="6"/>
      <c r="R67" s="6"/>
      <c r="S67" s="6"/>
      <c r="T67" s="6"/>
    </row>
    <row r="68" spans="12:20" ht="15">
      <c r="L68" s="8"/>
      <c r="M68" s="8"/>
      <c r="N68" s="8"/>
      <c r="O68" s="8"/>
      <c r="P68" s="6"/>
      <c r="Q68" s="6"/>
      <c r="R68" s="6"/>
      <c r="S68" s="6"/>
      <c r="T68" s="6"/>
    </row>
  </sheetData>
  <sheetProtection/>
  <mergeCells count="26"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AE67"/>
  <sheetViews>
    <sheetView zoomScalePageLayoutView="0" workbookViewId="0" topLeftCell="A1">
      <selection activeCell="F45" sqref="F45"/>
    </sheetView>
  </sheetViews>
  <sheetFormatPr defaultColWidth="9.140625" defaultRowHeight="15" outlineLevelRow="1"/>
  <cols>
    <col min="1" max="1" width="8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4.00390625" style="14" customWidth="1"/>
    <col min="7" max="7" width="8.421875" style="14" customWidth="1"/>
    <col min="8" max="8" width="7.421875" style="1" customWidth="1"/>
    <col min="9" max="9" width="8.57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70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'[1]Энергосеть'!$D$141</f>
        <v>БС 73-526, Ульяновская обл, Кузоватовский р-н, Студенец с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195" t="str">
        <f>'[1]Энергосеть'!$A$140</f>
        <v>КТП 05/25 </v>
      </c>
      <c r="B3" s="195"/>
      <c r="C3" s="195"/>
      <c r="D3" s="195"/>
      <c r="E3" s="195"/>
      <c r="F3" s="195"/>
      <c r="G3" s="195"/>
      <c r="H3" s="195"/>
      <c r="I3" s="195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79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79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43819</v>
      </c>
      <c r="C8" s="15">
        <v>388</v>
      </c>
      <c r="D8" s="15">
        <v>389</v>
      </c>
      <c r="E8" s="15">
        <v>389</v>
      </c>
      <c r="F8" s="21">
        <f>B8</f>
        <v>43819</v>
      </c>
      <c r="G8" s="15">
        <v>390</v>
      </c>
      <c r="H8" s="15">
        <v>390</v>
      </c>
      <c r="I8" s="15">
        <v>389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227" t="s">
        <v>40</v>
      </c>
      <c r="I39" s="228"/>
    </row>
    <row r="40" spans="1:9" ht="20.25" customHeight="1">
      <c r="A40" s="53" t="s">
        <v>34</v>
      </c>
      <c r="B40" s="68">
        <f>B8</f>
        <v>43819</v>
      </c>
      <c r="C40" s="47" t="s">
        <v>6</v>
      </c>
      <c r="D40" s="70">
        <v>8</v>
      </c>
      <c r="E40" s="70">
        <v>6</v>
      </c>
      <c r="F40" s="71">
        <v>5</v>
      </c>
      <c r="G40" s="72">
        <v>1</v>
      </c>
      <c r="H40" s="170"/>
      <c r="I40" s="170"/>
    </row>
    <row r="41" spans="1:9" ht="23.25" customHeight="1">
      <c r="A41" s="54"/>
      <c r="B41" s="68">
        <f>B40</f>
        <v>43819</v>
      </c>
      <c r="C41" s="47" t="s">
        <v>7</v>
      </c>
      <c r="D41" s="55">
        <v>6</v>
      </c>
      <c r="E41" s="55">
        <v>6</v>
      </c>
      <c r="F41" s="55">
        <v>4</v>
      </c>
      <c r="G41" s="55">
        <v>0.5</v>
      </c>
      <c r="H41" s="170"/>
      <c r="I41" s="170"/>
    </row>
    <row r="42" spans="1:20" ht="15">
      <c r="A42" s="27"/>
      <c r="B42" s="27"/>
      <c r="C42" s="27"/>
      <c r="D42" s="27"/>
      <c r="E42" s="27"/>
      <c r="F42" s="27"/>
      <c r="G42" s="27"/>
      <c r="L42" s="202"/>
      <c r="M42" s="202"/>
      <c r="N42" s="202"/>
      <c r="O42" s="5"/>
      <c r="P42" s="202"/>
      <c r="Q42" s="202"/>
      <c r="R42" s="4"/>
      <c r="S42" s="4"/>
      <c r="T42" s="4"/>
    </row>
    <row r="43" spans="1:20" ht="15">
      <c r="A43" s="74"/>
      <c r="B43" s="63"/>
      <c r="C43" s="75"/>
      <c r="D43" s="76"/>
      <c r="E43" s="76"/>
      <c r="F43" s="76"/>
      <c r="G43" s="76"/>
      <c r="L43" s="6"/>
      <c r="M43" s="60"/>
      <c r="N43" s="4"/>
      <c r="O43" s="5"/>
      <c r="P43" s="6"/>
      <c r="Q43" s="61"/>
      <c r="R43" s="4"/>
      <c r="S43" s="4"/>
      <c r="T43" s="4"/>
    </row>
    <row r="44" spans="1:20" ht="15">
      <c r="A44" s="74"/>
      <c r="B44" s="63"/>
      <c r="C44" s="75"/>
      <c r="D44" s="27"/>
      <c r="E44" s="27"/>
      <c r="F44" s="27"/>
      <c r="G44" s="27"/>
      <c r="L44" s="6"/>
      <c r="M44" s="60"/>
      <c r="N44" s="4"/>
      <c r="O44" s="5"/>
      <c r="P44" s="6"/>
      <c r="Q44" s="61"/>
      <c r="R44" s="4"/>
      <c r="S44" s="4"/>
      <c r="T44" s="4"/>
    </row>
    <row r="45" spans="1:20" ht="21" customHeight="1">
      <c r="A45" s="74"/>
      <c r="B45" s="63"/>
      <c r="C45" s="75"/>
      <c r="D45" s="28"/>
      <c r="E45" s="28"/>
      <c r="F45" s="28"/>
      <c r="G45" s="28"/>
      <c r="L45" s="4"/>
      <c r="M45" s="60"/>
      <c r="N45" s="4"/>
      <c r="O45" s="5"/>
      <c r="P45" s="4"/>
      <c r="Q45" s="4"/>
      <c r="R45" s="4"/>
      <c r="S45" s="4"/>
      <c r="T45" s="4"/>
    </row>
    <row r="46" spans="1:31" s="3" customFormat="1" ht="15" customHeight="1">
      <c r="A46" s="49"/>
      <c r="B46" s="49"/>
      <c r="C46" s="29"/>
      <c r="D46" s="30"/>
      <c r="E46" s="30"/>
      <c r="F46" s="30"/>
      <c r="G46" s="30"/>
      <c r="H46" s="2"/>
      <c r="I46" s="2"/>
      <c r="J46" s="2"/>
      <c r="K46" s="2"/>
      <c r="L46" s="4"/>
      <c r="M46" s="60"/>
      <c r="N46" s="6"/>
      <c r="O46" s="8"/>
      <c r="P46" s="4"/>
      <c r="Q46" s="4"/>
      <c r="R46" s="6"/>
      <c r="S46" s="6"/>
      <c r="T46" s="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20" ht="15">
      <c r="A47" s="31"/>
      <c r="B47" s="31"/>
      <c r="C47" s="33"/>
      <c r="D47" s="78"/>
      <c r="E47" s="173"/>
      <c r="F47" s="173"/>
      <c r="G47" s="78"/>
      <c r="H47" s="17"/>
      <c r="L47" s="4"/>
      <c r="M47" s="60"/>
      <c r="N47" s="6"/>
      <c r="O47" s="8"/>
      <c r="P47" s="4"/>
      <c r="Q47" s="9"/>
      <c r="R47" s="6"/>
      <c r="S47" s="6"/>
      <c r="T47" s="6"/>
    </row>
    <row r="48" spans="1:20" ht="15">
      <c r="A48" s="31"/>
      <c r="B48" s="31"/>
      <c r="C48" s="78"/>
      <c r="D48" s="34"/>
      <c r="E48" s="78"/>
      <c r="F48" s="78"/>
      <c r="G48" s="78"/>
      <c r="L48" s="5"/>
      <c r="M48" s="39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8"/>
      <c r="O49" s="8"/>
      <c r="P49" s="6"/>
      <c r="Q49" s="6"/>
      <c r="R49" s="6"/>
      <c r="S49" s="6"/>
      <c r="T49" s="6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12:20" ht="15">
      <c r="L51" s="5"/>
      <c r="M51" s="5"/>
      <c r="N51" s="5"/>
      <c r="O51" s="5"/>
      <c r="P51" s="4"/>
      <c r="Q51" s="4"/>
      <c r="R51" s="4"/>
      <c r="S51" s="4"/>
      <c r="T51" s="4"/>
    </row>
    <row r="52" spans="9:20" ht="15">
      <c r="I52" s="174"/>
      <c r="J52" s="174"/>
      <c r="K52" s="174"/>
      <c r="L52" s="174"/>
      <c r="M52" s="174"/>
      <c r="N52" s="174"/>
      <c r="O52" s="174"/>
      <c r="P52" s="174"/>
      <c r="Q52" s="174"/>
      <c r="R52" s="4"/>
      <c r="S52" s="4"/>
      <c r="T52" s="4"/>
    </row>
    <row r="53" spans="13:18" ht="15">
      <c r="M53" s="77"/>
      <c r="N53" s="35"/>
      <c r="O53" s="35"/>
      <c r="P53" s="77"/>
      <c r="Q53" s="5"/>
      <c r="R53" s="5"/>
    </row>
    <row r="54" spans="14:18" ht="15">
      <c r="N54" s="41"/>
      <c r="O54" s="41"/>
      <c r="P54" s="77"/>
      <c r="Q54" s="5"/>
      <c r="R54" s="5"/>
    </row>
    <row r="55" spans="10:18" ht="15">
      <c r="J55" s="37"/>
      <c r="K55" s="37"/>
      <c r="N55" s="41"/>
      <c r="O55" s="41"/>
      <c r="P55" s="77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0:18" ht="15">
      <c r="J57" s="37"/>
      <c r="K57" s="37"/>
      <c r="N57" s="41"/>
      <c r="O57" s="41"/>
      <c r="P57" s="39"/>
      <c r="Q57" s="5"/>
      <c r="R57" s="5"/>
    </row>
    <row r="58" spans="14:18" ht="15">
      <c r="N58" s="41"/>
      <c r="O58" s="41"/>
      <c r="P58" s="39"/>
      <c r="Q58" s="5"/>
      <c r="R58" s="5"/>
    </row>
    <row r="59" spans="14:18" ht="15">
      <c r="N59" s="41"/>
      <c r="O59" s="41"/>
      <c r="P59" s="64"/>
      <c r="Q59" s="5"/>
      <c r="R59" s="5"/>
    </row>
    <row r="60" spans="14:18" ht="15">
      <c r="N60" s="41"/>
      <c r="O60" s="41"/>
      <c r="P60" s="40"/>
      <c r="Q60" s="40"/>
      <c r="R60" s="5"/>
    </row>
    <row r="61" spans="14:17" ht="15">
      <c r="N61" s="41"/>
      <c r="O61" s="41"/>
      <c r="P61" s="45"/>
      <c r="Q61" s="77"/>
    </row>
    <row r="62" spans="14:19" ht="15">
      <c r="N62" s="37"/>
      <c r="O62" s="39"/>
      <c r="Q62" s="40"/>
      <c r="R62" s="40"/>
      <c r="S62" s="65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0"/>
      <c r="R64" s="40"/>
    </row>
    <row r="65" spans="14:18" ht="15">
      <c r="N65" s="37"/>
      <c r="O65" s="39"/>
      <c r="Q65" s="45"/>
      <c r="R65" s="5"/>
    </row>
    <row r="66" spans="14:18" ht="15">
      <c r="N66" s="37"/>
      <c r="P66" s="8"/>
      <c r="Q66" s="8"/>
      <c r="R66" s="5"/>
    </row>
    <row r="67" spans="12:20" ht="15">
      <c r="L67" s="8"/>
      <c r="M67" s="8"/>
      <c r="N67" s="8"/>
      <c r="O67" s="8"/>
      <c r="P67" s="6"/>
      <c r="Q67" s="6"/>
      <c r="R67" s="6"/>
      <c r="S67" s="6"/>
      <c r="T67" s="6"/>
    </row>
  </sheetData>
  <sheetProtection/>
  <mergeCells count="26">
    <mergeCell ref="A2:I2"/>
    <mergeCell ref="A3:I3"/>
    <mergeCell ref="P42:Q42"/>
    <mergeCell ref="A1:I1"/>
    <mergeCell ref="A5:I5"/>
    <mergeCell ref="A6:A7"/>
    <mergeCell ref="B6:B7"/>
    <mergeCell ref="C6:E6"/>
    <mergeCell ref="F6:F7"/>
    <mergeCell ref="G6:I6"/>
    <mergeCell ref="E47:F47"/>
    <mergeCell ref="I52:L52"/>
    <mergeCell ref="M52:Q52"/>
    <mergeCell ref="J6:J7"/>
    <mergeCell ref="L6:N6"/>
    <mergeCell ref="H40:I40"/>
    <mergeCell ref="H41:I41"/>
    <mergeCell ref="L42:N42"/>
    <mergeCell ref="O6:O7"/>
    <mergeCell ref="P6:R6"/>
    <mergeCell ref="A37:I37"/>
    <mergeCell ref="A38:A39"/>
    <mergeCell ref="B38:B39"/>
    <mergeCell ref="C38:C39"/>
    <mergeCell ref="D38:G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AE45"/>
  <sheetViews>
    <sheetView zoomScalePageLayoutView="0" workbookViewId="0" topLeftCell="A1">
      <selection activeCell="F41" sqref="F41"/>
    </sheetView>
  </sheetViews>
  <sheetFormatPr defaultColWidth="9.140625" defaultRowHeight="15" outlineLevelRow="1"/>
  <cols>
    <col min="1" max="1" width="11.14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10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.75">
      <c r="A1" s="219" t="s">
        <v>96</v>
      </c>
      <c r="B1" s="219"/>
      <c r="C1" s="219"/>
      <c r="D1" s="219"/>
      <c r="E1" s="219"/>
      <c r="F1" s="219"/>
      <c r="G1" s="219"/>
      <c r="H1" s="219"/>
      <c r="I1" s="219"/>
    </row>
    <row r="2" spans="1:9" ht="15.75">
      <c r="A2" s="219" t="str">
        <f>'[1]Энергосеть'!$D$144</f>
        <v>БС 73-542, Ульяновская обл, Тереньгульский р-н,  с Гавриловка</v>
      </c>
      <c r="B2" s="219"/>
      <c r="C2" s="219"/>
      <c r="D2" s="219"/>
      <c r="E2" s="219"/>
      <c r="F2" s="219"/>
      <c r="G2" s="219"/>
      <c r="H2" s="219"/>
      <c r="I2" s="219"/>
    </row>
    <row r="3" spans="1:9" ht="15.75">
      <c r="A3" s="219" t="str">
        <f>'[1]Энергосеть'!$A$145</f>
        <v>КТП№ 6262 П/25</v>
      </c>
      <c r="B3" s="219"/>
      <c r="C3" s="219"/>
      <c r="D3" s="219"/>
      <c r="E3" s="219"/>
      <c r="F3" s="219"/>
      <c r="G3" s="219"/>
      <c r="H3" s="219"/>
      <c r="I3" s="219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43818</v>
      </c>
      <c r="C7" s="15">
        <v>388</v>
      </c>
      <c r="D7" s="15">
        <v>389</v>
      </c>
      <c r="E7" s="15">
        <v>389</v>
      </c>
      <c r="F7" s="21">
        <f>B7</f>
        <v>43818</v>
      </c>
      <c r="G7" s="15">
        <v>388</v>
      </c>
      <c r="H7" s="15">
        <v>388</v>
      </c>
      <c r="I7" s="15"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227" t="s">
        <v>40</v>
      </c>
      <c r="I38" s="228"/>
    </row>
    <row r="39" spans="1:9" ht="20.25" customHeight="1">
      <c r="A39" s="53" t="s">
        <v>34</v>
      </c>
      <c r="B39" s="68">
        <f>B7</f>
        <v>43818</v>
      </c>
      <c r="C39" s="47" t="s">
        <v>6</v>
      </c>
      <c r="D39" s="70">
        <v>7</v>
      </c>
      <c r="E39" s="70">
        <v>9</v>
      </c>
      <c r="F39" s="71">
        <v>2</v>
      </c>
      <c r="G39" s="72">
        <v>1</v>
      </c>
      <c r="H39" s="170">
        <f>(D39+E39+F39)/3</f>
        <v>6</v>
      </c>
      <c r="I39" s="170"/>
    </row>
    <row r="40" spans="1:9" ht="23.25" customHeight="1">
      <c r="A40" s="54"/>
      <c r="B40" s="68">
        <f>B39</f>
        <v>43818</v>
      </c>
      <c r="C40" s="47" t="s">
        <v>7</v>
      </c>
      <c r="D40" s="55">
        <v>5</v>
      </c>
      <c r="E40" s="55">
        <v>6</v>
      </c>
      <c r="F40" s="55">
        <v>3</v>
      </c>
      <c r="G40" s="55">
        <v>0.5</v>
      </c>
      <c r="H40" s="170">
        <f>(D40+E40+F40)/3</f>
        <v>4.666666666666667</v>
      </c>
      <c r="I40" s="170"/>
    </row>
    <row r="41" spans="3:20" ht="15">
      <c r="C41" s="100"/>
      <c r="D41" s="100"/>
      <c r="E41" s="100"/>
      <c r="F41" s="100"/>
      <c r="G41" s="100"/>
      <c r="L41" s="4"/>
      <c r="M41" s="11"/>
      <c r="N41" s="6"/>
      <c r="O41" s="8"/>
      <c r="P41" s="4"/>
      <c r="Q41" s="4"/>
      <c r="R41" s="6"/>
      <c r="S41" s="6"/>
      <c r="T41" s="6"/>
    </row>
    <row r="42" spans="12:20" ht="15">
      <c r="L42" s="4"/>
      <c r="M42" s="11"/>
      <c r="N42" s="6"/>
      <c r="O42" s="8"/>
      <c r="P42" s="4"/>
      <c r="Q42" s="9"/>
      <c r="R42" s="6"/>
      <c r="S42" s="6"/>
      <c r="T42" s="6"/>
    </row>
    <row r="43" spans="12:20" ht="15">
      <c r="L43" s="8"/>
      <c r="M43" s="12"/>
      <c r="N43" s="8"/>
      <c r="O43" s="8"/>
      <c r="P43" s="6"/>
      <c r="Q43" s="13"/>
      <c r="R43" s="6"/>
      <c r="S43" s="6"/>
      <c r="T43" s="6"/>
    </row>
    <row r="44" spans="12:20" ht="15">
      <c r="L44" s="8"/>
      <c r="M44" s="8"/>
      <c r="N44" s="8"/>
      <c r="O44" s="8"/>
      <c r="P44" s="6"/>
      <c r="Q44" s="6"/>
      <c r="R44" s="6"/>
      <c r="S44" s="6"/>
      <c r="T44" s="6"/>
    </row>
    <row r="45" spans="12:20" ht="15">
      <c r="L45" s="8"/>
      <c r="M45" s="8"/>
      <c r="N45" s="8"/>
      <c r="O45" s="8"/>
      <c r="P45" s="6"/>
      <c r="Q45" s="6"/>
      <c r="R45" s="6"/>
      <c r="S45" s="6"/>
      <c r="T45" s="6"/>
    </row>
  </sheetData>
  <sheetProtection/>
  <mergeCells count="21">
    <mergeCell ref="A1:I1"/>
    <mergeCell ref="A4:I4"/>
    <mergeCell ref="A5:A6"/>
    <mergeCell ref="B5:B6"/>
    <mergeCell ref="C5:E5"/>
    <mergeCell ref="F5:F6"/>
    <mergeCell ref="G5:I5"/>
    <mergeCell ref="J5:J6"/>
    <mergeCell ref="L5:N5"/>
    <mergeCell ref="O5:O6"/>
    <mergeCell ref="P5:R5"/>
    <mergeCell ref="A2:I2"/>
    <mergeCell ref="A3:I3"/>
    <mergeCell ref="H39:I39"/>
    <mergeCell ref="H40:I40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</sheetPr>
  <dimension ref="A1:AE45"/>
  <sheetViews>
    <sheetView tabSelected="1" zoomScalePageLayoutView="0" workbookViewId="0" topLeftCell="A1">
      <selection activeCell="E42" sqref="E42"/>
    </sheetView>
  </sheetViews>
  <sheetFormatPr defaultColWidth="9.140625" defaultRowHeight="15" outlineLevelRow="1"/>
  <cols>
    <col min="1" max="1" width="12.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6.00390625" style="14" customWidth="1"/>
    <col min="8" max="8" width="6.8515625" style="1" customWidth="1"/>
    <col min="9" max="9" width="6.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97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'[1]Энергосеть'!$D$137</f>
        <v>БС 73-524, Ульяновская обл, Тереньгульский р-н, Тереньга рп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195" t="str">
        <f>'[1]Энергосеть'!$A$137</f>
        <v>КТП№ 6339 П/25</v>
      </c>
      <c r="B3" s="195"/>
      <c r="C3" s="195"/>
      <c r="D3" s="195"/>
      <c r="E3" s="195"/>
      <c r="F3" s="195"/>
      <c r="G3" s="195"/>
      <c r="H3" s="195"/>
      <c r="I3" s="195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79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79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43819</v>
      </c>
      <c r="C8" s="15">
        <v>389</v>
      </c>
      <c r="D8" s="15">
        <v>388</v>
      </c>
      <c r="E8" s="15">
        <v>388</v>
      </c>
      <c r="F8" s="21">
        <f>B8</f>
        <v>43819</v>
      </c>
      <c r="G8" s="15">
        <v>390</v>
      </c>
      <c r="H8" s="15">
        <v>388</v>
      </c>
      <c r="I8" s="15">
        <v>388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227" t="s">
        <v>40</v>
      </c>
      <c r="I39" s="228"/>
    </row>
    <row r="40" spans="1:9" ht="20.25" customHeight="1">
      <c r="A40" s="53" t="s">
        <v>34</v>
      </c>
      <c r="B40" s="68">
        <f>B8</f>
        <v>43819</v>
      </c>
      <c r="C40" s="47" t="s">
        <v>6</v>
      </c>
      <c r="D40" s="70">
        <v>5</v>
      </c>
      <c r="E40" s="70">
        <v>5</v>
      </c>
      <c r="F40" s="71">
        <v>3</v>
      </c>
      <c r="G40" s="72">
        <v>1</v>
      </c>
      <c r="H40" s="170">
        <f>(D40+E40+F40)/3</f>
        <v>4.333333333333333</v>
      </c>
      <c r="I40" s="170"/>
    </row>
    <row r="41" spans="1:9" ht="23.25" customHeight="1">
      <c r="A41" s="54"/>
      <c r="B41" s="68">
        <f>B40</f>
        <v>43819</v>
      </c>
      <c r="C41" s="47" t="s">
        <v>7</v>
      </c>
      <c r="D41" s="55">
        <v>4</v>
      </c>
      <c r="E41" s="55">
        <v>9</v>
      </c>
      <c r="F41" s="55">
        <v>3</v>
      </c>
      <c r="G41" s="55">
        <v>0.5</v>
      </c>
      <c r="H41" s="170">
        <f>(D41+E41+F41)/3</f>
        <v>5.333333333333333</v>
      </c>
      <c r="I41" s="170"/>
    </row>
    <row r="42" spans="12:20" ht="15">
      <c r="L42" s="4"/>
      <c r="M42" s="11"/>
      <c r="N42" s="6"/>
      <c r="O42" s="8"/>
      <c r="P42" s="4"/>
      <c r="Q42" s="9"/>
      <c r="R42" s="6"/>
      <c r="S42" s="6"/>
      <c r="T42" s="6"/>
    </row>
    <row r="43" spans="12:20" ht="15">
      <c r="L43" s="8"/>
      <c r="M43" s="12"/>
      <c r="N43" s="8"/>
      <c r="O43" s="8"/>
      <c r="P43" s="6"/>
      <c r="Q43" s="13"/>
      <c r="R43" s="6"/>
      <c r="S43" s="6"/>
      <c r="T43" s="6"/>
    </row>
    <row r="44" spans="12:20" ht="15">
      <c r="L44" s="8"/>
      <c r="M44" s="8"/>
      <c r="N44" s="8"/>
      <c r="O44" s="8"/>
      <c r="P44" s="6"/>
      <c r="Q44" s="6"/>
      <c r="R44" s="6"/>
      <c r="S44" s="6"/>
      <c r="T44" s="6"/>
    </row>
    <row r="45" spans="12:20" ht="15">
      <c r="L45" s="8"/>
      <c r="M45" s="8"/>
      <c r="N45" s="8"/>
      <c r="O45" s="8"/>
      <c r="P45" s="6"/>
      <c r="Q45" s="6"/>
      <c r="R45" s="6"/>
      <c r="S45" s="6"/>
      <c r="T45" s="6"/>
    </row>
  </sheetData>
  <sheetProtection/>
  <mergeCells count="21">
    <mergeCell ref="A1:I1"/>
    <mergeCell ref="A5:I5"/>
    <mergeCell ref="A6:A7"/>
    <mergeCell ref="B6:B7"/>
    <mergeCell ref="C6:E6"/>
    <mergeCell ref="F6:F7"/>
    <mergeCell ref="G6:I6"/>
    <mergeCell ref="J6:J7"/>
    <mergeCell ref="L6:N6"/>
    <mergeCell ref="O6:O7"/>
    <mergeCell ref="P6:R6"/>
    <mergeCell ref="A2:I2"/>
    <mergeCell ref="A3:I3"/>
    <mergeCell ref="H40:I40"/>
    <mergeCell ref="H41:I41"/>
    <mergeCell ref="A37:I37"/>
    <mergeCell ref="A38:A39"/>
    <mergeCell ref="B38:B39"/>
    <mergeCell ref="C38:C39"/>
    <mergeCell ref="D38:G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4"/>
  <sheetViews>
    <sheetView zoomScalePageLayoutView="0" workbookViewId="0" topLeftCell="A1">
      <selection activeCell="E41" sqref="E41"/>
    </sheetView>
  </sheetViews>
  <sheetFormatPr defaultColWidth="9.140625" defaultRowHeight="15" outlineLevelRow="1"/>
  <cols>
    <col min="1" max="1" width="17.0039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7.140625" style="14" customWidth="1"/>
    <col min="8" max="8" width="5.57421875" style="1" customWidth="1"/>
    <col min="9" max="9" width="5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86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'[1]Энергосеть'!$D$82</f>
        <v>БС 73-021, Ульяновская обл, Ульяновский р-н, Ишеевка рп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195" t="str">
        <f>'[1]Энергосеть'!$A$82</f>
        <v>КТП-1854п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66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66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388</v>
      </c>
      <c r="D7" s="15">
        <v>388</v>
      </c>
      <c r="E7" s="15">
        <v>387</v>
      </c>
      <c r="F7" s="21">
        <f>B7</f>
        <v>43819</v>
      </c>
      <c r="G7" s="15">
        <v>389</v>
      </c>
      <c r="H7" s="15">
        <v>390</v>
      </c>
      <c r="I7" s="15"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43819</v>
      </c>
      <c r="C39" s="47" t="s">
        <v>6</v>
      </c>
      <c r="D39" s="70">
        <v>8</v>
      </c>
      <c r="E39" s="70">
        <v>9</v>
      </c>
      <c r="F39" s="71">
        <v>9</v>
      </c>
      <c r="G39" s="72">
        <v>0</v>
      </c>
      <c r="H39" s="170">
        <f>(D39+E39+F39)/3</f>
        <v>8.666666666666666</v>
      </c>
      <c r="I39" s="170"/>
    </row>
    <row r="40" spans="1:9" ht="23.25" customHeight="1">
      <c r="A40" s="54"/>
      <c r="B40" s="68">
        <f>B39</f>
        <v>43819</v>
      </c>
      <c r="C40" s="47" t="s">
        <v>7</v>
      </c>
      <c r="D40" s="55">
        <v>6</v>
      </c>
      <c r="E40" s="55">
        <v>6</v>
      </c>
      <c r="F40" s="55">
        <v>5</v>
      </c>
      <c r="G40" s="55">
        <v>1</v>
      </c>
      <c r="H40" s="170">
        <f>(D40+E40+F40)/3</f>
        <v>5.666666666666667</v>
      </c>
      <c r="I40" s="170"/>
    </row>
    <row r="41" spans="12:20" ht="15">
      <c r="L41" s="4"/>
      <c r="M41" s="11"/>
      <c r="N41" s="6"/>
      <c r="O41" s="8"/>
      <c r="P41" s="4"/>
      <c r="Q41" s="9"/>
      <c r="R41" s="6"/>
      <c r="S41" s="6"/>
      <c r="T41" s="6"/>
    </row>
    <row r="42" spans="12:20" ht="15">
      <c r="L42" s="8"/>
      <c r="M42" s="12"/>
      <c r="N42" s="8"/>
      <c r="O42" s="8"/>
      <c r="P42" s="6"/>
      <c r="Q42" s="13"/>
      <c r="R42" s="6"/>
      <c r="S42" s="6"/>
      <c r="T42" s="6"/>
    </row>
    <row r="43" spans="12:20" ht="15">
      <c r="L43" s="8"/>
      <c r="M43" s="8"/>
      <c r="N43" s="8"/>
      <c r="O43" s="8"/>
      <c r="P43" s="6"/>
      <c r="Q43" s="6"/>
      <c r="R43" s="6"/>
      <c r="S43" s="6"/>
      <c r="T43" s="6"/>
    </row>
    <row r="44" spans="12:20" ht="15">
      <c r="L44" s="8"/>
      <c r="M44" s="8"/>
      <c r="N44" s="8"/>
      <c r="O44" s="8"/>
      <c r="P44" s="6"/>
      <c r="Q44" s="6"/>
      <c r="R44" s="6"/>
      <c r="S44" s="6"/>
      <c r="T44" s="6"/>
    </row>
  </sheetData>
  <sheetProtection/>
  <mergeCells count="21">
    <mergeCell ref="P5:R5"/>
    <mergeCell ref="A36:I36"/>
    <mergeCell ref="A37:A38"/>
    <mergeCell ref="B37:B38"/>
    <mergeCell ref="C37:C38"/>
    <mergeCell ref="F5:F6"/>
    <mergeCell ref="H38:I38"/>
    <mergeCell ref="H39:I39"/>
    <mergeCell ref="H40:I40"/>
    <mergeCell ref="O5:O6"/>
    <mergeCell ref="G5:I5"/>
    <mergeCell ref="D37:G37"/>
    <mergeCell ref="A3:I3"/>
    <mergeCell ref="J5:J6"/>
    <mergeCell ref="L5:N5"/>
    <mergeCell ref="A1:I1"/>
    <mergeCell ref="A4:I4"/>
    <mergeCell ref="A5:A6"/>
    <mergeCell ref="B5:B6"/>
    <mergeCell ref="C5:E5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X53"/>
  <sheetViews>
    <sheetView zoomScalePageLayoutView="0" workbookViewId="0" topLeftCell="A1">
      <selection activeCell="F42" sqref="F42"/>
    </sheetView>
  </sheetViews>
  <sheetFormatPr defaultColWidth="9.140625" defaultRowHeight="15" outlineLevelRow="1"/>
  <cols>
    <col min="1" max="1" width="10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9.00390625" style="14" customWidth="1"/>
    <col min="8" max="8" width="7.140625" style="1" customWidth="1"/>
    <col min="9" max="9" width="7.57421875" style="1" customWidth="1"/>
    <col min="10" max="11" width="9.140625" style="1" customWidth="1"/>
    <col min="12" max="12" width="5.421875" style="1" customWidth="1"/>
    <col min="13" max="13" width="15.7109375" style="1" customWidth="1"/>
    <col min="14" max="24" width="9.140625" style="1" customWidth="1"/>
  </cols>
  <sheetData>
    <row r="1" spans="1:9" ht="18.75">
      <c r="A1" s="195" t="s">
        <v>57</v>
      </c>
      <c r="B1" s="195"/>
      <c r="C1" s="195"/>
      <c r="D1" s="195"/>
      <c r="E1" s="195"/>
      <c r="F1" s="195"/>
      <c r="G1" s="195"/>
      <c r="H1" s="195"/>
      <c r="I1" s="195"/>
    </row>
    <row r="2" spans="2:8" ht="15">
      <c r="B2" s="196" t="str">
        <f>'[1]Энергосеть'!$D$111</f>
        <v>БС 73-316, Ульяновская обл, Чердаклинский р-н, Мирный п</v>
      </c>
      <c r="C2" s="196"/>
      <c r="D2" s="196"/>
      <c r="E2" s="196"/>
      <c r="F2" s="196"/>
      <c r="G2" s="196"/>
      <c r="H2" s="196"/>
    </row>
    <row r="3" spans="2:8" ht="15">
      <c r="B3" s="196" t="s">
        <v>58</v>
      </c>
      <c r="C3" s="196"/>
      <c r="D3" s="196"/>
      <c r="E3" s="196"/>
      <c r="F3" s="196"/>
      <c r="H3" s="14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24" ht="12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81"/>
      <c r="L5" s="182"/>
      <c r="M5" s="182"/>
      <c r="N5"/>
      <c r="O5"/>
      <c r="P5"/>
      <c r="Q5"/>
      <c r="R5"/>
      <c r="S5"/>
      <c r="T5"/>
      <c r="U5"/>
      <c r="V5"/>
      <c r="W5"/>
      <c r="X5"/>
    </row>
    <row r="6" spans="1:24" ht="26.2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81"/>
      <c r="L6" s="22"/>
      <c r="M6" s="22"/>
      <c r="O6"/>
      <c r="P6"/>
      <c r="Q6"/>
      <c r="R6"/>
      <c r="S6"/>
      <c r="T6"/>
      <c r="U6"/>
      <c r="V6"/>
      <c r="W6"/>
      <c r="X6"/>
    </row>
    <row r="7" spans="1:24" ht="17.25" customHeight="1">
      <c r="A7" s="69" t="s">
        <v>36</v>
      </c>
      <c r="B7" s="21">
        <v>43817</v>
      </c>
      <c r="C7" s="15">
        <v>394</v>
      </c>
      <c r="D7" s="15">
        <v>395</v>
      </c>
      <c r="E7" s="15">
        <v>395</v>
      </c>
      <c r="F7" s="21">
        <f>B7</f>
        <v>43817</v>
      </c>
      <c r="G7" s="15">
        <v>397</v>
      </c>
      <c r="H7" s="15">
        <v>397</v>
      </c>
      <c r="I7" s="15">
        <v>396</v>
      </c>
      <c r="J7" s="23"/>
      <c r="K7" s="23"/>
      <c r="L7" s="22"/>
      <c r="M7" s="22"/>
      <c r="O7"/>
      <c r="P7"/>
      <c r="Q7"/>
      <c r="R7"/>
      <c r="S7"/>
      <c r="T7"/>
      <c r="U7"/>
      <c r="V7"/>
      <c r="W7"/>
      <c r="X7"/>
    </row>
    <row r="8" spans="1:24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O8"/>
      <c r="P8"/>
      <c r="Q8"/>
      <c r="R8"/>
      <c r="S8"/>
      <c r="T8"/>
      <c r="U8"/>
      <c r="V8"/>
      <c r="W8"/>
      <c r="X8"/>
    </row>
    <row r="9" spans="1:24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4"/>
      <c r="O9"/>
      <c r="P9"/>
      <c r="Q9"/>
      <c r="R9"/>
      <c r="S9"/>
      <c r="T9"/>
      <c r="U9"/>
      <c r="V9"/>
      <c r="W9"/>
      <c r="X9"/>
    </row>
    <row r="10" spans="1:24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4"/>
      <c r="O10"/>
      <c r="P10"/>
      <c r="Q10"/>
      <c r="R10"/>
      <c r="S10"/>
      <c r="T10"/>
      <c r="U10"/>
      <c r="V10"/>
      <c r="W10"/>
      <c r="X10"/>
    </row>
    <row r="11" spans="1:24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4"/>
      <c r="O11"/>
      <c r="P11"/>
      <c r="Q11"/>
      <c r="R11"/>
      <c r="S11"/>
      <c r="T11"/>
      <c r="U11"/>
      <c r="V11"/>
      <c r="W11"/>
      <c r="X11"/>
    </row>
    <row r="12" spans="1:24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4"/>
      <c r="O12"/>
      <c r="P12"/>
      <c r="Q12"/>
      <c r="R12"/>
      <c r="S12"/>
      <c r="T12"/>
      <c r="U12"/>
      <c r="V12"/>
      <c r="W12"/>
      <c r="X12"/>
    </row>
    <row r="13" spans="1:24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4"/>
      <c r="O13"/>
      <c r="P13"/>
      <c r="Q13"/>
      <c r="R13"/>
      <c r="S13"/>
      <c r="T13"/>
      <c r="U13"/>
      <c r="V13"/>
      <c r="W13"/>
      <c r="X13"/>
    </row>
    <row r="14" spans="1:24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6"/>
      <c r="O14"/>
      <c r="P14"/>
      <c r="Q14"/>
      <c r="R14"/>
      <c r="S14"/>
      <c r="T14"/>
      <c r="U14"/>
      <c r="V14"/>
      <c r="W14"/>
      <c r="X14"/>
    </row>
    <row r="15" spans="1:24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77" t="s">
        <v>31</v>
      </c>
      <c r="O15"/>
      <c r="P15"/>
      <c r="Q15"/>
      <c r="R15"/>
      <c r="S15"/>
      <c r="T15"/>
      <c r="U15"/>
      <c r="V15"/>
      <c r="W15"/>
      <c r="X15"/>
    </row>
    <row r="16" spans="1:24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40" t="e">
        <f>#REF!*#REF!%</f>
        <v>#REF!</v>
      </c>
      <c r="O16"/>
      <c r="P16"/>
      <c r="Q16"/>
      <c r="R16"/>
      <c r="S16"/>
      <c r="T16"/>
      <c r="U16"/>
      <c r="V16"/>
      <c r="W16"/>
      <c r="X16"/>
    </row>
    <row r="17" spans="1:24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40" t="e">
        <f>#REF!*#REF!%</f>
        <v>#REF!</v>
      </c>
      <c r="O17"/>
      <c r="P17"/>
      <c r="Q17"/>
      <c r="R17"/>
      <c r="S17"/>
      <c r="T17"/>
      <c r="U17"/>
      <c r="V17"/>
      <c r="W17"/>
      <c r="X17"/>
    </row>
    <row r="18" spans="1:24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40" t="e">
        <f>#REF!*#REF!%</f>
        <v>#REF!</v>
      </c>
      <c r="O18"/>
      <c r="P18"/>
      <c r="Q18"/>
      <c r="R18"/>
      <c r="S18"/>
      <c r="T18"/>
      <c r="U18"/>
      <c r="V18"/>
      <c r="W18"/>
      <c r="X18"/>
    </row>
    <row r="19" spans="1:24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45" t="e">
        <f>SUM(N16:N18)</f>
        <v>#REF!</v>
      </c>
      <c r="O19"/>
      <c r="P19"/>
      <c r="Q19"/>
      <c r="R19"/>
      <c r="S19"/>
      <c r="T19"/>
      <c r="U19"/>
      <c r="V19"/>
      <c r="W19"/>
      <c r="X19"/>
    </row>
    <row r="20" spans="1:24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83"/>
      <c r="O20"/>
      <c r="P20"/>
      <c r="Q20"/>
      <c r="R20"/>
      <c r="S20"/>
      <c r="T20"/>
      <c r="U20"/>
      <c r="V20"/>
      <c r="W20"/>
      <c r="X20"/>
    </row>
    <row r="21" spans="1:24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O21"/>
      <c r="P21"/>
      <c r="Q21"/>
      <c r="R21"/>
      <c r="S21"/>
      <c r="T21"/>
      <c r="U21"/>
      <c r="V21"/>
      <c r="W21"/>
      <c r="X21"/>
    </row>
    <row r="22" spans="1:24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O22"/>
      <c r="P22"/>
      <c r="Q22"/>
      <c r="R22"/>
      <c r="S22"/>
      <c r="T22"/>
      <c r="U22"/>
      <c r="V22"/>
      <c r="W22"/>
      <c r="X22"/>
    </row>
    <row r="23" spans="1:24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/>
      <c r="O23"/>
      <c r="P23"/>
      <c r="Q23"/>
      <c r="R23"/>
      <c r="S23"/>
      <c r="T23"/>
      <c r="U23"/>
      <c r="V23"/>
      <c r="W23"/>
      <c r="X23"/>
    </row>
    <row r="24" spans="1:24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/>
      <c r="O24"/>
      <c r="P24"/>
      <c r="Q24"/>
      <c r="R24"/>
      <c r="S24"/>
      <c r="T24"/>
      <c r="U24"/>
      <c r="V24"/>
      <c r="W24"/>
      <c r="X24"/>
    </row>
    <row r="25" spans="1:24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/>
      <c r="O25"/>
      <c r="P25"/>
      <c r="Q25"/>
      <c r="R25"/>
      <c r="S25"/>
      <c r="T25"/>
      <c r="U25"/>
      <c r="V25"/>
      <c r="W25"/>
      <c r="X25"/>
    </row>
    <row r="26" spans="1:24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/>
      <c r="O26"/>
      <c r="P26"/>
      <c r="Q26"/>
      <c r="R26"/>
      <c r="S26"/>
      <c r="T26"/>
      <c r="U26"/>
      <c r="V26"/>
      <c r="W26"/>
      <c r="X26"/>
    </row>
    <row r="27" spans="1:24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/>
      <c r="O27"/>
      <c r="P27"/>
      <c r="Q27"/>
      <c r="R27"/>
      <c r="S27"/>
      <c r="T27"/>
      <c r="U27"/>
      <c r="V27"/>
      <c r="W27"/>
      <c r="X27"/>
    </row>
    <row r="28" spans="1:24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/>
      <c r="O28"/>
      <c r="P28"/>
      <c r="Q28"/>
      <c r="R28"/>
      <c r="S28"/>
      <c r="T28"/>
      <c r="U28"/>
      <c r="V28"/>
      <c r="W28"/>
      <c r="X28"/>
    </row>
    <row r="29" spans="1:24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/>
      <c r="O29"/>
      <c r="P29"/>
      <c r="Q29"/>
      <c r="R29"/>
      <c r="S29"/>
      <c r="T29"/>
      <c r="U29"/>
      <c r="V29"/>
      <c r="W29"/>
      <c r="X29"/>
    </row>
    <row r="30" spans="1:24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/>
      <c r="O30"/>
      <c r="P30"/>
      <c r="Q30"/>
      <c r="R30"/>
      <c r="S30"/>
      <c r="T30"/>
      <c r="U30"/>
      <c r="V30"/>
      <c r="W30"/>
      <c r="X30"/>
    </row>
    <row r="31" spans="1:24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/>
      <c r="O31"/>
      <c r="P31"/>
      <c r="Q31"/>
      <c r="R31"/>
      <c r="S31"/>
      <c r="T31"/>
      <c r="U31"/>
      <c r="V31"/>
      <c r="W31"/>
      <c r="X31"/>
    </row>
    <row r="32" spans="1:24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/>
      <c r="O32"/>
      <c r="P32"/>
      <c r="Q32"/>
      <c r="R32"/>
      <c r="S32"/>
      <c r="T32"/>
      <c r="U32"/>
      <c r="V32"/>
      <c r="W32"/>
      <c r="X32"/>
    </row>
    <row r="33" spans="1:24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/>
      <c r="O33"/>
      <c r="P33"/>
      <c r="Q33"/>
      <c r="R33"/>
      <c r="S33"/>
      <c r="T33"/>
      <c r="U33"/>
      <c r="V33"/>
      <c r="W33"/>
      <c r="X33"/>
    </row>
    <row r="34" spans="1:24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/>
      <c r="O34"/>
      <c r="P34"/>
      <c r="Q34"/>
      <c r="R34"/>
      <c r="S34"/>
      <c r="T34"/>
      <c r="U34"/>
      <c r="V34"/>
      <c r="W34"/>
      <c r="X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14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99" t="s">
        <v>40</v>
      </c>
      <c r="I38" s="199"/>
      <c r="N38" s="4"/>
    </row>
    <row r="39" spans="1:14" ht="20.25" customHeight="1">
      <c r="A39" s="53" t="s">
        <v>56</v>
      </c>
      <c r="B39" s="68">
        <f>B7</f>
        <v>43817</v>
      </c>
      <c r="C39" s="47" t="s">
        <v>6</v>
      </c>
      <c r="D39" s="132">
        <v>9</v>
      </c>
      <c r="E39" s="132">
        <v>8</v>
      </c>
      <c r="F39" s="133">
        <v>6</v>
      </c>
      <c r="G39" s="72">
        <v>1</v>
      </c>
      <c r="H39" s="197">
        <f>(D39+E39+F39)/3</f>
        <v>7.666666666666667</v>
      </c>
      <c r="I39" s="197"/>
      <c r="N39" s="4"/>
    </row>
    <row r="40" spans="1:14" ht="23.25" customHeight="1">
      <c r="A40" s="54"/>
      <c r="B40" s="68">
        <f>B39</f>
        <v>43817</v>
      </c>
      <c r="C40" s="47" t="s">
        <v>7</v>
      </c>
      <c r="D40" s="132">
        <v>6</v>
      </c>
      <c r="E40" s="134">
        <v>8</v>
      </c>
      <c r="F40" s="134">
        <v>6</v>
      </c>
      <c r="G40" s="55">
        <f>G39</f>
        <v>1</v>
      </c>
      <c r="H40" s="197">
        <f>(D40+E40+F40)/3</f>
        <v>6.666666666666667</v>
      </c>
      <c r="I40" s="197"/>
      <c r="N40" s="4"/>
    </row>
    <row r="41" spans="1:14" ht="15" hidden="1" outlineLevel="1">
      <c r="A41" s="97"/>
      <c r="B41" s="97"/>
      <c r="C41" s="97"/>
      <c r="D41" s="132">
        <f>SUM(D39:D40)</f>
        <v>15</v>
      </c>
      <c r="E41" s="132">
        <f>SUM(E39:E40)</f>
        <v>16</v>
      </c>
      <c r="F41" s="132">
        <f>SUM(F39:F40)</f>
        <v>12</v>
      </c>
      <c r="G41" s="97"/>
      <c r="H41" s="204"/>
      <c r="I41" s="205"/>
      <c r="L41" s="202"/>
      <c r="M41" s="202"/>
      <c r="N41" s="4"/>
    </row>
    <row r="42" spans="1:14" ht="15" collapsed="1">
      <c r="A42" s="74"/>
      <c r="B42" s="63"/>
      <c r="C42" s="75"/>
      <c r="D42" s="91"/>
      <c r="E42" s="76"/>
      <c r="F42" s="76"/>
      <c r="G42" s="76"/>
      <c r="L42" s="6"/>
      <c r="M42" s="60"/>
      <c r="N42" s="4"/>
    </row>
    <row r="43" spans="12:13" ht="15">
      <c r="L43" s="8"/>
      <c r="M43" s="82"/>
    </row>
    <row r="44" spans="12:13" ht="15">
      <c r="L44" s="44"/>
      <c r="M44" s="44"/>
    </row>
    <row r="45" spans="12:13" ht="15">
      <c r="L45" s="8"/>
      <c r="M45" s="8"/>
    </row>
    <row r="46" spans="12:13" ht="15">
      <c r="L46" s="6"/>
      <c r="M46" s="7"/>
    </row>
    <row r="47" spans="12:13" ht="15">
      <c r="L47" s="6"/>
      <c r="M47" s="7"/>
    </row>
    <row r="48" spans="12:13" ht="15">
      <c r="L48" s="4"/>
      <c r="M48" s="11"/>
    </row>
    <row r="49" spans="12:13" ht="15">
      <c r="L49" s="4"/>
      <c r="M49" s="11"/>
    </row>
    <row r="50" spans="12:13" ht="15">
      <c r="L50" s="4"/>
      <c r="M50" s="11"/>
    </row>
    <row r="51" spans="12:13" ht="15">
      <c r="L51" s="8"/>
      <c r="M51" s="12"/>
    </row>
    <row r="52" spans="12:13" ht="15">
      <c r="L52" s="8"/>
      <c r="M52" s="8"/>
    </row>
    <row r="53" spans="12:13" ht="15">
      <c r="L53" s="8"/>
      <c r="M53" s="8"/>
    </row>
  </sheetData>
  <sheetProtection/>
  <mergeCells count="21">
    <mergeCell ref="A1:I1"/>
    <mergeCell ref="A4:I4"/>
    <mergeCell ref="A5:A6"/>
    <mergeCell ref="B5:B6"/>
    <mergeCell ref="C5:E5"/>
    <mergeCell ref="F5:F6"/>
    <mergeCell ref="L5:M5"/>
    <mergeCell ref="A36:I36"/>
    <mergeCell ref="B3:F3"/>
    <mergeCell ref="G5:I5"/>
    <mergeCell ref="D37:G37"/>
    <mergeCell ref="H38:I38"/>
    <mergeCell ref="B2:H2"/>
    <mergeCell ref="L41:M41"/>
    <mergeCell ref="J5:J6"/>
    <mergeCell ref="H41:I41"/>
    <mergeCell ref="A37:A38"/>
    <mergeCell ref="B37:B38"/>
    <mergeCell ref="H39:I39"/>
    <mergeCell ref="H40:I40"/>
    <mergeCell ref="C37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2"/>
  <sheetViews>
    <sheetView zoomScalePageLayoutView="0" workbookViewId="0" topLeftCell="A1">
      <selection activeCell="D41" sqref="D41"/>
    </sheetView>
  </sheetViews>
  <sheetFormatPr defaultColWidth="9.140625" defaultRowHeight="15" outlineLevelRow="1"/>
  <cols>
    <col min="1" max="1" width="9.71093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8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88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'[1]Энергосеть'!$D$116</f>
        <v>БС 73-402, Ульяновская обл, Чердаклинский р-н, Белый Яр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195" t="str">
        <f>'[1]Энергосеть'!$A$116</f>
        <v>КТП - № 2510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207" t="s">
        <v>38</v>
      </c>
      <c r="B5" s="187" t="str">
        <f>F5</f>
        <v>Дата снятия замеров</v>
      </c>
      <c r="C5" s="209" t="s">
        <v>1</v>
      </c>
      <c r="D5" s="210"/>
      <c r="E5" s="211"/>
      <c r="F5" s="212" t="s">
        <v>18</v>
      </c>
      <c r="G5" s="214" t="s">
        <v>2</v>
      </c>
      <c r="H5" s="215"/>
      <c r="I5" s="216"/>
      <c r="J5" s="206"/>
      <c r="K5" s="101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208"/>
      <c r="B6" s="188"/>
      <c r="C6" s="24" t="s">
        <v>19</v>
      </c>
      <c r="D6" s="25" t="s">
        <v>20</v>
      </c>
      <c r="E6" s="25" t="s">
        <v>21</v>
      </c>
      <c r="F6" s="213"/>
      <c r="G6" s="26" t="s">
        <v>19</v>
      </c>
      <c r="H6" s="26" t="s">
        <v>20</v>
      </c>
      <c r="I6" s="26" t="s">
        <v>21</v>
      </c>
      <c r="J6" s="206"/>
      <c r="K6" s="101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43820</v>
      </c>
      <c r="C7" s="15">
        <v>388</v>
      </c>
      <c r="D7" s="15">
        <v>388</v>
      </c>
      <c r="E7" s="15">
        <v>387</v>
      </c>
      <c r="F7" s="21">
        <f>B7</f>
        <v>43820</v>
      </c>
      <c r="G7" s="15">
        <v>389</v>
      </c>
      <c r="H7" s="15">
        <v>389</v>
      </c>
      <c r="I7" s="15"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43820</v>
      </c>
      <c r="C39" s="47" t="s">
        <v>6</v>
      </c>
      <c r="D39" s="70">
        <v>8</v>
      </c>
      <c r="E39" s="70">
        <v>4</v>
      </c>
      <c r="F39" s="71">
        <v>5</v>
      </c>
      <c r="G39" s="72">
        <v>1</v>
      </c>
      <c r="H39" s="170">
        <f>(D39+E39+F39)/3</f>
        <v>5.666666666666667</v>
      </c>
      <c r="I39" s="170"/>
    </row>
    <row r="40" spans="1:9" ht="23.25" customHeight="1">
      <c r="A40" s="54"/>
      <c r="B40" s="68">
        <f>B39</f>
        <v>43820</v>
      </c>
      <c r="C40" s="47" t="s">
        <v>7</v>
      </c>
      <c r="D40" s="55">
        <v>8</v>
      </c>
      <c r="E40" s="55">
        <v>5</v>
      </c>
      <c r="F40" s="55">
        <v>5</v>
      </c>
      <c r="G40" s="55">
        <v>1</v>
      </c>
      <c r="H40" s="170">
        <f>(D40+E40+F40)/3</f>
        <v>6</v>
      </c>
      <c r="I40" s="170"/>
    </row>
    <row r="41" spans="12:20" ht="15">
      <c r="L41" s="8"/>
      <c r="M41" s="8"/>
      <c r="N41" s="8"/>
      <c r="O41" s="8"/>
      <c r="P41" s="6"/>
      <c r="Q41" s="6"/>
      <c r="R41" s="6"/>
      <c r="S41" s="6"/>
      <c r="T41" s="6"/>
    </row>
    <row r="42" spans="12:20" ht="15">
      <c r="L42" s="8"/>
      <c r="M42" s="8"/>
      <c r="N42" s="8"/>
      <c r="O42" s="8"/>
      <c r="P42" s="6"/>
      <c r="Q42" s="6"/>
      <c r="R42" s="6"/>
      <c r="S42" s="6"/>
      <c r="T42" s="6"/>
    </row>
  </sheetData>
  <sheetProtection/>
  <mergeCells count="21">
    <mergeCell ref="A1:I1"/>
    <mergeCell ref="A4:I4"/>
    <mergeCell ref="A5:A6"/>
    <mergeCell ref="B5:B6"/>
    <mergeCell ref="C5:E5"/>
    <mergeCell ref="F5:F6"/>
    <mergeCell ref="G5:I5"/>
    <mergeCell ref="J5:J6"/>
    <mergeCell ref="L5:N5"/>
    <mergeCell ref="O5:O6"/>
    <mergeCell ref="P5:R5"/>
    <mergeCell ref="A2:I2"/>
    <mergeCell ref="A3:I3"/>
    <mergeCell ref="H39:I39"/>
    <mergeCell ref="H40:I40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6"/>
  <sheetViews>
    <sheetView zoomScalePageLayoutView="0" workbookViewId="0" topLeftCell="A1">
      <selection activeCell="G41" sqref="G41"/>
    </sheetView>
  </sheetViews>
  <sheetFormatPr defaultColWidth="9.140625" defaultRowHeight="15" outlineLevelRow="1"/>
  <cols>
    <col min="1" max="1" width="10.57421875" style="0" customWidth="1"/>
    <col min="2" max="2" width="10.7109375" style="0" customWidth="1"/>
    <col min="3" max="3" width="6.7109375" style="14" customWidth="1"/>
    <col min="4" max="4" width="6.421875" style="14" customWidth="1"/>
    <col min="5" max="5" width="8.710937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89</v>
      </c>
      <c r="B1" s="195"/>
      <c r="C1" s="195"/>
      <c r="D1" s="195"/>
      <c r="E1" s="195"/>
      <c r="F1" s="195"/>
      <c r="G1" s="195"/>
      <c r="H1" s="195"/>
      <c r="I1" s="195"/>
    </row>
    <row r="2" spans="1:9" ht="39.75" customHeight="1">
      <c r="A2" s="172" t="str">
        <f>'[1]Энергосеть'!$D$84</f>
        <v>БС 73-202, Ульяновская обл, Чердаклинский р-н, Архангельское с</v>
      </c>
      <c r="B2" s="172"/>
      <c r="C2" s="172"/>
      <c r="D2" s="172"/>
      <c r="E2" s="172"/>
      <c r="F2" s="172"/>
      <c r="G2" s="172"/>
      <c r="H2" s="172"/>
      <c r="I2" s="172"/>
    </row>
    <row r="3" spans="1:9" ht="18.75">
      <c r="A3" s="195" t="str">
        <f>'[1]Энергосеть'!$A$84</f>
        <v>КТП-2519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85" t="s">
        <v>39</v>
      </c>
      <c r="B4" s="185"/>
      <c r="C4" s="185"/>
      <c r="D4" s="185"/>
      <c r="E4" s="185"/>
      <c r="F4" s="185"/>
      <c r="G4" s="185"/>
      <c r="H4" s="185"/>
      <c r="I4" s="185"/>
    </row>
    <row r="5" spans="1:31" ht="15" customHeight="1">
      <c r="A5" s="186" t="s">
        <v>38</v>
      </c>
      <c r="B5" s="187" t="str">
        <f>F5</f>
        <v>Дата снятия замеров</v>
      </c>
      <c r="C5" s="189" t="s">
        <v>1</v>
      </c>
      <c r="D5" s="189"/>
      <c r="E5" s="189"/>
      <c r="F5" s="190" t="s">
        <v>18</v>
      </c>
      <c r="G5" s="191" t="s">
        <v>2</v>
      </c>
      <c r="H5" s="191"/>
      <c r="I5" s="191"/>
      <c r="J5" s="181"/>
      <c r="K5" s="79"/>
      <c r="L5" s="182"/>
      <c r="M5" s="182"/>
      <c r="N5" s="182"/>
      <c r="O5" s="181"/>
      <c r="P5" s="182"/>
      <c r="Q5" s="182"/>
      <c r="R5" s="182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86"/>
      <c r="B6" s="188"/>
      <c r="C6" s="24" t="s">
        <v>19</v>
      </c>
      <c r="D6" s="25" t="s">
        <v>20</v>
      </c>
      <c r="E6" s="25" t="s">
        <v>21</v>
      </c>
      <c r="F6" s="190"/>
      <c r="G6" s="26" t="s">
        <v>19</v>
      </c>
      <c r="H6" s="26" t="s">
        <v>20</v>
      </c>
      <c r="I6" s="26" t="s">
        <v>21</v>
      </c>
      <c r="J6" s="181"/>
      <c r="K6" s="79"/>
      <c r="L6" s="22"/>
      <c r="M6" s="22"/>
      <c r="N6" s="22"/>
      <c r="O6" s="181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>
        <v>43819</v>
      </c>
      <c r="C7" s="15">
        <v>389</v>
      </c>
      <c r="D7" s="15">
        <v>388</v>
      </c>
      <c r="E7" s="15">
        <v>389</v>
      </c>
      <c r="F7" s="21">
        <f>B7</f>
        <v>43819</v>
      </c>
      <c r="G7" s="15">
        <v>391</v>
      </c>
      <c r="H7" s="15">
        <v>392</v>
      </c>
      <c r="I7" s="15">
        <v>391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75" t="s">
        <v>22</v>
      </c>
      <c r="B36" s="175"/>
      <c r="C36" s="175"/>
      <c r="D36" s="175"/>
      <c r="E36" s="175"/>
      <c r="F36" s="175"/>
      <c r="G36" s="175"/>
      <c r="H36" s="175"/>
      <c r="I36" s="175"/>
    </row>
    <row r="37" spans="1:9" ht="17.25" customHeight="1">
      <c r="A37" s="176" t="s">
        <v>37</v>
      </c>
      <c r="B37" s="176" t="s">
        <v>18</v>
      </c>
      <c r="C37" s="177" t="s">
        <v>42</v>
      </c>
      <c r="D37" s="179" t="s">
        <v>0</v>
      </c>
      <c r="E37" s="180"/>
      <c r="F37" s="180"/>
      <c r="G37" s="180"/>
      <c r="H37" s="73"/>
      <c r="I37" s="62"/>
    </row>
    <row r="38" spans="1:9" ht="31.5" customHeight="1">
      <c r="A38" s="176"/>
      <c r="B38" s="176"/>
      <c r="C38" s="178"/>
      <c r="D38" s="56" t="s">
        <v>3</v>
      </c>
      <c r="E38" s="57" t="s">
        <v>4</v>
      </c>
      <c r="F38" s="58" t="s">
        <v>5</v>
      </c>
      <c r="G38" s="59">
        <v>0</v>
      </c>
      <c r="H38" s="168" t="s">
        <v>40</v>
      </c>
      <c r="I38" s="169"/>
    </row>
    <row r="39" spans="1:9" ht="20.25" customHeight="1">
      <c r="A39" s="53" t="s">
        <v>34</v>
      </c>
      <c r="B39" s="68">
        <f>B7</f>
        <v>43819</v>
      </c>
      <c r="C39" s="47" t="s">
        <v>6</v>
      </c>
      <c r="D39" s="70">
        <v>10</v>
      </c>
      <c r="E39" s="70">
        <v>8</v>
      </c>
      <c r="F39" s="71">
        <v>8</v>
      </c>
      <c r="G39" s="72">
        <v>1</v>
      </c>
      <c r="H39" s="170">
        <f>(D39+E39+F39)/3</f>
        <v>8.666666666666666</v>
      </c>
      <c r="I39" s="170"/>
    </row>
    <row r="40" spans="1:9" ht="23.25" customHeight="1">
      <c r="A40" s="54"/>
      <c r="B40" s="68">
        <f>B39</f>
        <v>43819</v>
      </c>
      <c r="C40" s="47" t="s">
        <v>7</v>
      </c>
      <c r="D40" s="55">
        <v>9</v>
      </c>
      <c r="E40" s="55">
        <v>6</v>
      </c>
      <c r="F40" s="55">
        <v>6</v>
      </c>
      <c r="G40" s="55">
        <v>1</v>
      </c>
      <c r="H40" s="170">
        <f>(D40+E40+F40)/3</f>
        <v>7</v>
      </c>
      <c r="I40" s="170"/>
    </row>
    <row r="41" spans="1:20" ht="15">
      <c r="A41" s="27"/>
      <c r="B41" s="27"/>
      <c r="C41" s="27"/>
      <c r="D41" s="27"/>
      <c r="E41" s="27"/>
      <c r="F41" s="27"/>
      <c r="G41" s="27"/>
      <c r="L41" s="202"/>
      <c r="M41" s="202"/>
      <c r="N41" s="202"/>
      <c r="O41" s="5"/>
      <c r="P41" s="202"/>
      <c r="Q41" s="202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173"/>
      <c r="F46" s="173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174"/>
      <c r="J51" s="174"/>
      <c r="K51" s="174"/>
      <c r="L51" s="174"/>
      <c r="M51" s="174"/>
      <c r="N51" s="174"/>
      <c r="O51" s="174"/>
      <c r="P51" s="174"/>
      <c r="Q51" s="174"/>
      <c r="R51" s="4"/>
      <c r="S51" s="4"/>
      <c r="T51" s="4"/>
    </row>
    <row r="52" spans="13:18" ht="15">
      <c r="M52" s="77"/>
      <c r="N52" s="35"/>
      <c r="O52" s="35"/>
      <c r="P52" s="77"/>
      <c r="Q52" s="5"/>
      <c r="R52" s="5"/>
    </row>
    <row r="53" spans="14:18" ht="15">
      <c r="N53" s="41"/>
      <c r="O53" s="41"/>
      <c r="P53" s="77"/>
      <c r="Q53" s="5"/>
      <c r="R53" s="5"/>
    </row>
    <row r="54" spans="12:20" ht="15">
      <c r="L54" s="8"/>
      <c r="M54" s="12"/>
      <c r="N54" s="8"/>
      <c r="O54" s="8"/>
      <c r="P54" s="6"/>
      <c r="Q54" s="13"/>
      <c r="R54" s="6"/>
      <c r="S54" s="6"/>
      <c r="T54" s="6"/>
    </row>
    <row r="55" spans="12:20" ht="15">
      <c r="L55" s="8"/>
      <c r="M55" s="8"/>
      <c r="N55" s="8"/>
      <c r="O55" s="8"/>
      <c r="P55" s="6"/>
      <c r="Q55" s="6"/>
      <c r="R55" s="6"/>
      <c r="S55" s="6"/>
      <c r="T55" s="6"/>
    </row>
    <row r="56" spans="12:20" ht="15">
      <c r="L56" s="8"/>
      <c r="M56" s="8"/>
      <c r="N56" s="8"/>
      <c r="O56" s="8"/>
      <c r="P56" s="6"/>
      <c r="Q56" s="6"/>
      <c r="R56" s="6"/>
      <c r="S56" s="6"/>
      <c r="T56" s="6"/>
    </row>
  </sheetData>
  <sheetProtection/>
  <mergeCells count="26"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A3:I3"/>
    <mergeCell ref="E46:F46"/>
    <mergeCell ref="I51:L51"/>
    <mergeCell ref="M51:Q51"/>
    <mergeCell ref="J5:J6"/>
    <mergeCell ref="L5:N5"/>
    <mergeCell ref="O5:O6"/>
    <mergeCell ref="P5:R5"/>
    <mergeCell ref="A36:I36"/>
    <mergeCell ref="A37:A38"/>
    <mergeCell ref="B37:B38"/>
    <mergeCell ref="C37:C38"/>
    <mergeCell ref="D37:G37"/>
    <mergeCell ref="H38:I38"/>
    <mergeCell ref="H39:I39"/>
    <mergeCell ref="H40:I40"/>
    <mergeCell ref="L41:N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5"/>
  <sheetViews>
    <sheetView zoomScalePageLayoutView="0" workbookViewId="0" topLeftCell="A1">
      <selection activeCell="F42" sqref="F42"/>
    </sheetView>
  </sheetViews>
  <sheetFormatPr defaultColWidth="9.140625" defaultRowHeight="15" outlineLevelRow="1"/>
  <cols>
    <col min="1" max="1" width="10.281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7.140625" style="14" customWidth="1"/>
    <col min="8" max="8" width="5.140625" style="1" customWidth="1"/>
    <col min="9" max="9" width="6.421875" style="1" customWidth="1"/>
    <col min="10" max="10" width="12.28125" style="1" customWidth="1"/>
    <col min="11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95" t="s">
        <v>90</v>
      </c>
      <c r="B1" s="195"/>
      <c r="C1" s="195"/>
      <c r="D1" s="195"/>
      <c r="E1" s="195"/>
      <c r="F1" s="195"/>
      <c r="G1" s="195"/>
      <c r="H1" s="195"/>
      <c r="I1" s="195"/>
    </row>
    <row r="2" spans="1:9" ht="18.75">
      <c r="A2" s="195" t="str">
        <f>'[1]Энергосеть'!$D$168</f>
        <v>БС №73-201, Ульяновская обл, Старомайнский р-н, Кокрять с</v>
      </c>
      <c r="B2" s="195"/>
      <c r="C2" s="195"/>
      <c r="D2" s="195"/>
      <c r="E2" s="195"/>
      <c r="F2" s="195"/>
      <c r="G2" s="195"/>
      <c r="H2" s="195"/>
      <c r="I2" s="195"/>
    </row>
    <row r="3" spans="1:9" ht="18.75">
      <c r="A3" s="195" t="str">
        <f>'[1]Энергосеть'!$A$168</f>
        <v>КТП№ 3150 п</v>
      </c>
      <c r="B3" s="195"/>
      <c r="C3" s="195"/>
      <c r="D3" s="195"/>
      <c r="E3" s="195"/>
      <c r="F3" s="195"/>
      <c r="G3" s="195"/>
      <c r="H3" s="195"/>
      <c r="I3" s="195"/>
    </row>
    <row r="4" spans="1:9" ht="18.75">
      <c r="A4" s="195"/>
      <c r="B4" s="195"/>
      <c r="C4" s="195"/>
      <c r="D4" s="195"/>
      <c r="E4" s="195"/>
      <c r="F4" s="195"/>
      <c r="G4" s="195"/>
      <c r="H4" s="195"/>
      <c r="I4" s="195"/>
    </row>
    <row r="5" spans="1:9" ht="15">
      <c r="A5" s="185" t="s">
        <v>39</v>
      </c>
      <c r="B5" s="185"/>
      <c r="C5" s="185"/>
      <c r="D5" s="185"/>
      <c r="E5" s="185"/>
      <c r="F5" s="185"/>
      <c r="G5" s="185"/>
      <c r="H5" s="185"/>
      <c r="I5" s="185"/>
    </row>
    <row r="6" spans="1:31" ht="15" customHeight="1">
      <c r="A6" s="186" t="s">
        <v>38</v>
      </c>
      <c r="B6" s="187" t="str">
        <f>F6</f>
        <v>Дата снятия замеров</v>
      </c>
      <c r="C6" s="189" t="s">
        <v>1</v>
      </c>
      <c r="D6" s="189"/>
      <c r="E6" s="189"/>
      <c r="F6" s="190" t="s">
        <v>18</v>
      </c>
      <c r="G6" s="191" t="s">
        <v>2</v>
      </c>
      <c r="H6" s="191"/>
      <c r="I6" s="191"/>
      <c r="J6" s="181"/>
      <c r="K6" s="66"/>
      <c r="L6" s="182"/>
      <c r="M6" s="182"/>
      <c r="N6" s="182"/>
      <c r="O6" s="181"/>
      <c r="P6" s="182"/>
      <c r="Q6" s="182"/>
      <c r="R6" s="18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86"/>
      <c r="B7" s="188"/>
      <c r="C7" s="24" t="s">
        <v>19</v>
      </c>
      <c r="D7" s="25" t="s">
        <v>20</v>
      </c>
      <c r="E7" s="25" t="s">
        <v>21</v>
      </c>
      <c r="F7" s="190"/>
      <c r="G7" s="26" t="s">
        <v>19</v>
      </c>
      <c r="H7" s="26" t="s">
        <v>20</v>
      </c>
      <c r="I7" s="26" t="s">
        <v>21</v>
      </c>
      <c r="J7" s="181"/>
      <c r="K7" s="66"/>
      <c r="L7" s="22"/>
      <c r="M7" s="22"/>
      <c r="N7" s="22"/>
      <c r="O7" s="181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>
        <v>43820</v>
      </c>
      <c r="C8" s="15">
        <v>385</v>
      </c>
      <c r="D8" s="15">
        <v>386</v>
      </c>
      <c r="E8" s="15">
        <v>385</v>
      </c>
      <c r="F8" s="21">
        <f>B8</f>
        <v>43820</v>
      </c>
      <c r="G8" s="15">
        <v>389</v>
      </c>
      <c r="H8" s="15">
        <v>390</v>
      </c>
      <c r="I8" s="15">
        <v>390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75" t="s">
        <v>22</v>
      </c>
      <c r="B37" s="175"/>
      <c r="C37" s="175"/>
      <c r="D37" s="175"/>
      <c r="E37" s="175"/>
      <c r="F37" s="175"/>
      <c r="G37" s="175"/>
      <c r="H37" s="175"/>
      <c r="I37" s="175"/>
    </row>
    <row r="38" spans="1:9" ht="17.25" customHeight="1">
      <c r="A38" s="176" t="s">
        <v>37</v>
      </c>
      <c r="B38" s="176" t="s">
        <v>18</v>
      </c>
      <c r="C38" s="177" t="s">
        <v>42</v>
      </c>
      <c r="D38" s="179" t="s">
        <v>0</v>
      </c>
      <c r="E38" s="180"/>
      <c r="F38" s="180"/>
      <c r="G38" s="180"/>
      <c r="H38" s="73"/>
      <c r="I38" s="62"/>
    </row>
    <row r="39" spans="1:9" ht="31.5" customHeight="1">
      <c r="A39" s="176"/>
      <c r="B39" s="176"/>
      <c r="C39" s="178"/>
      <c r="D39" s="56" t="s">
        <v>3</v>
      </c>
      <c r="E39" s="57" t="s">
        <v>4</v>
      </c>
      <c r="F39" s="58" t="s">
        <v>5</v>
      </c>
      <c r="G39" s="59">
        <v>0</v>
      </c>
      <c r="H39" s="168" t="s">
        <v>40</v>
      </c>
      <c r="I39" s="169"/>
    </row>
    <row r="40" spans="1:9" ht="20.25" customHeight="1">
      <c r="A40" s="53" t="s">
        <v>34</v>
      </c>
      <c r="B40" s="68">
        <f>B8</f>
        <v>43820</v>
      </c>
      <c r="C40" s="47" t="s">
        <v>6</v>
      </c>
      <c r="D40" s="70">
        <v>9</v>
      </c>
      <c r="E40" s="70">
        <v>8</v>
      </c>
      <c r="F40" s="71">
        <v>6</v>
      </c>
      <c r="G40" s="72">
        <v>1</v>
      </c>
      <c r="H40" s="170">
        <f>(D40+E40+F40)/3</f>
        <v>7.666666666666667</v>
      </c>
      <c r="I40" s="170"/>
    </row>
    <row r="41" spans="1:9" ht="23.25" customHeight="1">
      <c r="A41" s="54"/>
      <c r="B41" s="68">
        <f>B40</f>
        <v>43820</v>
      </c>
      <c r="C41" s="47" t="s">
        <v>7</v>
      </c>
      <c r="D41" s="55">
        <v>9</v>
      </c>
      <c r="E41" s="55">
        <v>7</v>
      </c>
      <c r="F41" s="55">
        <v>5</v>
      </c>
      <c r="G41" s="55" t="s">
        <v>101</v>
      </c>
      <c r="H41" s="170">
        <f>(D41+E41+F41)/3</f>
        <v>7</v>
      </c>
      <c r="I41" s="170"/>
    </row>
    <row r="42" spans="12:20" ht="15">
      <c r="L42" s="4"/>
      <c r="M42" s="11"/>
      <c r="N42" s="6"/>
      <c r="O42" s="8"/>
      <c r="P42" s="4"/>
      <c r="Q42" s="9"/>
      <c r="R42" s="6"/>
      <c r="S42" s="6"/>
      <c r="T42" s="6"/>
    </row>
    <row r="43" spans="12:20" ht="15">
      <c r="L43" s="8"/>
      <c r="M43" s="12"/>
      <c r="N43" s="8"/>
      <c r="O43" s="8"/>
      <c r="P43" s="6"/>
      <c r="Q43" s="13"/>
      <c r="R43" s="6"/>
      <c r="S43" s="6"/>
      <c r="T43" s="6"/>
    </row>
    <row r="44" spans="12:20" ht="15">
      <c r="L44" s="8"/>
      <c r="M44" s="8"/>
      <c r="N44" s="8"/>
      <c r="O44" s="8"/>
      <c r="P44" s="6"/>
      <c r="Q44" s="6"/>
      <c r="R44" s="6"/>
      <c r="S44" s="6"/>
      <c r="T44" s="6"/>
    </row>
    <row r="45" spans="12:20" ht="15">
      <c r="L45" s="8"/>
      <c r="M45" s="8"/>
      <c r="N45" s="8"/>
      <c r="O45" s="8"/>
      <c r="P45" s="6"/>
      <c r="Q45" s="6"/>
      <c r="R45" s="6"/>
      <c r="S45" s="6"/>
      <c r="T45" s="6"/>
    </row>
  </sheetData>
  <sheetProtection/>
  <mergeCells count="22">
    <mergeCell ref="P6:R6"/>
    <mergeCell ref="A37:I37"/>
    <mergeCell ref="A38:A39"/>
    <mergeCell ref="B38:B39"/>
    <mergeCell ref="C38:C39"/>
    <mergeCell ref="D38:G38"/>
    <mergeCell ref="G6:I6"/>
    <mergeCell ref="H40:I40"/>
    <mergeCell ref="H41:I41"/>
    <mergeCell ref="L6:N6"/>
    <mergeCell ref="O6:O7"/>
    <mergeCell ref="A3:I3"/>
    <mergeCell ref="A4:I4"/>
    <mergeCell ref="H39:I39"/>
    <mergeCell ref="J6:J7"/>
    <mergeCell ref="A1:I1"/>
    <mergeCell ref="A5:I5"/>
    <mergeCell ref="A6:A7"/>
    <mergeCell ref="B6:B7"/>
    <mergeCell ref="C6:E6"/>
    <mergeCell ref="F6:F7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2019-12-26T06:45:38Z</dcterms:modified>
  <cp:category/>
  <cp:version/>
  <cp:contentType/>
  <cp:contentStatus/>
</cp:coreProperties>
</file>