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75" windowHeight="11775" activeTab="0"/>
  </bookViews>
  <sheets>
    <sheet name="Листы1-3" sheetId="1" r:id="rId1"/>
    <sheet name="прил. 4" sheetId="2" r:id="rId2"/>
  </sheets>
  <definedNames>
    <definedName name="_xlnm.Print_Area" localSheetId="0">'Листы1-3'!$A$1:$F$77</definedName>
  </definedNames>
  <calcPr fullCalcOnLoad="1"/>
</workbook>
</file>

<file path=xl/sharedStrings.xml><?xml version="1.0" encoding="utf-8"?>
<sst xmlns="http://schemas.openxmlformats.org/spreadsheetml/2006/main" count="282" uniqueCount="185">
  <si>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</si>
  <si>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</si>
  <si>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</si>
  <si>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</si>
  <si>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</si>
  <si>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</si>
  <si>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</si>
  <si>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Примечание:</t>
  </si>
  <si>
    <t>от 24 октября 2014 г. № 1831-э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</si>
  <si>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</si>
  <si>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</si>
  <si>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</si>
  <si>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</si>
  <si>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</si>
  <si>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</si>
  <si>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</si>
  <si>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</si>
  <si>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1.1.1.2</t>
  </si>
  <si>
    <t>1.1.1.3</t>
  </si>
  <si>
    <t>1.1.1.3.1</t>
  </si>
  <si>
    <t>1.1.2</t>
  </si>
  <si>
    <t>1.1.2.1</t>
  </si>
  <si>
    <t>1.1.3</t>
  </si>
  <si>
    <t>1.2</t>
  </si>
  <si>
    <t>1.2.1</t>
  </si>
  <si>
    <t>1.2.2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</si>
  <si>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</si>
  <si>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</si>
  <si>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</si>
  <si>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II</t>
  </si>
  <si>
    <t>МВт·ч</t>
  </si>
  <si>
    <t>III</t>
  </si>
  <si>
    <t>IV</t>
  </si>
  <si>
    <t>Х</t>
  </si>
  <si>
    <t>%</t>
  </si>
  <si>
    <t>ед.</t>
  </si>
  <si>
    <t>2</t>
  </si>
  <si>
    <t>Трансформаторная мощность подстанций, всего</t>
  </si>
  <si>
    <t>шт.</t>
  </si>
  <si>
    <t>3</t>
  </si>
  <si>
    <t>4</t>
  </si>
  <si>
    <t>у. е.</t>
  </si>
  <si>
    <t>км</t>
  </si>
  <si>
    <t>5</t>
  </si>
  <si>
    <t>6</t>
  </si>
  <si>
    <t>Доля кабельных линий электропередач</t>
  </si>
  <si>
    <t>7</t>
  </si>
  <si>
    <t>7.1</t>
  </si>
  <si>
    <t>8</t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</si>
  <si>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</si>
  <si>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</si>
  <si>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ремонт</t>
  </si>
  <si>
    <t>1.1.4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</si>
  <si>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</si>
  <si>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Длина линий электропередач, всего, в том числе:</t>
  </si>
  <si>
    <t>Приложение 3</t>
  </si>
  <si>
    <t>МВа</t>
  </si>
  <si>
    <r>
      <t>Примечание</t>
    </r>
    <r>
      <rPr>
        <vertAlign val="superscript"/>
        <sz val="10"/>
        <rFont val="Times New Roman"/>
        <family val="1"/>
      </rPr>
      <t>3</t>
    </r>
  </si>
  <si>
    <t>Необходимая валовая выручка на содержание</t>
  </si>
  <si>
    <t>в том числе на сырье, материалы, запасные части, инструмент, топливо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</si>
  <si>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</si>
  <si>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расходы на возврат и обслуживание заемных средств, направляемых на финансирование капитальных вложений</t>
  </si>
  <si>
    <t>Недополученный по независящим причинам доход (+) / избыток средств, полученный в предыдущем периоде регулирования (–)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</si>
  <si>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</si>
  <si>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</si>
  <si>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</si>
  <si>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Количество условных единиц по подстанциям, всего, в том числе: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</si>
  <si>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</si>
  <si>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</si>
  <si>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</rPr>
      <t>5</t>
    </r>
  </si>
  <si>
    <t>Количество условных единиц по линиям электропередач, всего, в том числе:</t>
  </si>
  <si>
    <t>Общее количество точек подключения на конец года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</si>
  <si>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</si>
  <si>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плата за аренду имущества</t>
  </si>
  <si>
    <t>Справочно:
количество льготных технологических присоединений</t>
  </si>
  <si>
    <t>Справочно:
расходы на ремонт, всего (пункт 1.1.1.2+пункт 1.1.2.1+пункт 1.1.3.1)</t>
  </si>
  <si>
    <r>
      <t xml:space="preserve">Наименование организации: </t>
    </r>
    <r>
      <rPr>
        <u val="single"/>
        <sz val="12"/>
        <rFont val="Times New Roman"/>
        <family val="1"/>
      </rPr>
      <t>ООО "Энергосеть"</t>
    </r>
  </si>
  <si>
    <t>732501001</t>
  </si>
  <si>
    <t>7325099411</t>
  </si>
  <si>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</si>
  <si>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Подконтрольные расходы, всего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</si>
  <si>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</si>
  <si>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</si>
  <si>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</si>
  <si>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транспортные услуги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</si>
  <si>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</si>
  <si>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</si>
  <si>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</si>
  <si>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</si>
  <si>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</si>
  <si>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</si>
  <si>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</si>
  <si>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</si>
  <si>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прибыль на капитальные вложения</t>
  </si>
  <si>
    <t>прочие налоги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</si>
  <si>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</si>
  <si>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</si>
  <si>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отчисления на социальные нужды</t>
  </si>
  <si>
    <t>амортизация</t>
  </si>
  <si>
    <t>налог на прибыль</t>
  </si>
  <si>
    <t>1.2.3</t>
  </si>
  <si>
    <t>1.2.4</t>
  </si>
  <si>
    <t>1.2.5</t>
  </si>
  <si>
    <t>1.2.6</t>
  </si>
  <si>
    <t>1.2.7</t>
  </si>
  <si>
    <t>1.2.8</t>
  </si>
  <si>
    <t>1.2.9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</si>
  <si>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</si>
  <si>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превышениемполномочий (предписания)</t>
  </si>
  <si>
    <t>прочие неподконтрольные расходы (с расшифровкой)</t>
  </si>
  <si>
    <t>1.2.10</t>
  </si>
  <si>
    <t>1.2.11</t>
  </si>
  <si>
    <t>1.2.12</t>
  </si>
  <si>
    <t>1.2.10.1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</si>
  <si>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</si>
  <si>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</si>
  <si>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руб./МВтч</t>
  </si>
  <si>
    <t>3.1</t>
  </si>
  <si>
    <t>3.2</t>
  </si>
  <si>
    <t>на уровне напряжения СН2</t>
  </si>
  <si>
    <t>на уровне напряжения НН</t>
  </si>
  <si>
    <t>2.1</t>
  </si>
  <si>
    <t>4.1</t>
  </si>
  <si>
    <t>5.1</t>
  </si>
  <si>
    <t>5.2</t>
  </si>
  <si>
    <t>услуги связи</t>
  </si>
  <si>
    <t>юридические услуги</t>
  </si>
  <si>
    <t>информационные услуги</t>
  </si>
  <si>
    <t>аудиторские услуги</t>
  </si>
  <si>
    <t>подготовка кадров</t>
  </si>
  <si>
    <t>прочие</t>
  </si>
  <si>
    <t>страхование</t>
  </si>
  <si>
    <t>обеспечение нормальных условий труда
и мер техники безопасности</t>
  </si>
  <si>
    <t>услуги охраны</t>
  </si>
  <si>
    <t>расходы на командировки и представительские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</si>
  <si>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</si>
  <si>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</si>
  <si>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</si>
  <si>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</si>
  <si>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</si>
  <si>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</si>
  <si>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</si>
  <si>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</si>
  <si>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</si>
  <si>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</si>
  <si>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разница в подходе расчёта затрат (план по п.27 Основ…, факт по начислению в БУ)</t>
  </si>
  <si>
    <t>1.2.12.1</t>
  </si>
  <si>
    <t>1.2.12.2</t>
  </si>
  <si>
    <t>1.2.12.3</t>
  </si>
  <si>
    <t>расходы на обслуживание заемных средств на прочие цели</t>
  </si>
  <si>
    <t>резерв по сомнительным долгам</t>
  </si>
  <si>
    <r>
      <t xml:space="preserve">Долгосрочный период регулирования: </t>
    </r>
    <r>
      <rPr>
        <u val="single"/>
        <sz val="12"/>
        <rFont val="Times New Roman"/>
        <family val="1"/>
      </rPr>
      <t>2020-2024 гг.</t>
    </r>
  </si>
  <si>
    <t>разница в подходе расчёта затрат (план по п.28 Основ…, факт по начислению в БУ)</t>
  </si>
  <si>
    <t>льготы для субъектов МСП</t>
  </si>
  <si>
    <t>учтены ТП до 15 кВт (по 550 руб.)</t>
  </si>
  <si>
    <t>2021 год</t>
  </si>
  <si>
    <t>в плане учтены корректировки по факту за 2019 год по МУ №98-э</t>
  </si>
  <si>
    <t>в плане фактический налог за 2019 год</t>
  </si>
  <si>
    <t>за счёт налога на имущество (ввод оборудования в 2020 и 2021 гг.)</t>
  </si>
  <si>
    <t>в плане выпадающие до 15 кВт (550 руб.) и до 150 кВт (100% компенсация строительства), в факте - до 15 кВт</t>
  </si>
  <si>
    <t>Приложение 4</t>
  </si>
  <si>
    <t>Примечание*</t>
  </si>
  <si>
    <t>план</t>
  </si>
  <si>
    <t>факт</t>
  </si>
  <si>
    <t>1.</t>
  </si>
  <si>
    <t>2.</t>
  </si>
  <si>
    <t>МВА</t>
  </si>
  <si>
    <t>2.1.</t>
  </si>
  <si>
    <t>2.2.</t>
  </si>
  <si>
    <t>2.2.1.</t>
  </si>
  <si>
    <t>2.2.2.</t>
  </si>
  <si>
    <t>в том числе новое строительство</t>
  </si>
  <si>
    <t>2.2.3.</t>
  </si>
  <si>
    <t>3.</t>
  </si>
  <si>
    <t>Выбытие активов (основных средств)</t>
  </si>
  <si>
    <t>4.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</si>
  <si>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</si>
  <si>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</si>
  <si>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</si>
  <si>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Увеличение стоимости активов (основных средств) за счет переоценки</t>
  </si>
  <si>
    <t>Ввод активов (основных средств) за год</t>
  </si>
  <si>
    <t>в том числе модернизация и реконструкция</t>
  </si>
  <si>
    <t>Прочее, в том числе приобретение нового оборудования</t>
  </si>
  <si>
    <t>Остаточная балансовая стоимость активов на конец года долгосрочного периода регулирования</t>
  </si>
  <si>
    <t>Раскрытие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переоценки, модернизации, реконструкции, строительства и приобретения нового оборудования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</si>
</sst>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%"/>
    <numFmt numFmtId="186" formatCode="#,##0.000"/>
    <numFmt numFmtId="187" formatCode="#,##0.0000"/>
    <numFmt numFmtId="188" formatCode="#,##0.00000"/>
    <numFmt numFmtId="189" formatCode="#,##0.00000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8" fillId="0" borderId="0" applyBorder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0" fontId="4" fillId="0" borderId="0" xfId="56" applyNumberFormat="1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0" fontId="4" fillId="0" borderId="10" xfId="56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 wrapText="1"/>
    </xf>
    <xf numFmtId="49" fontId="45" fillId="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8" fontId="1" fillId="0" borderId="0" xfId="0" applyNumberFormat="1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84"/>
  <sheetViews>
    <sheetView tabSelected="1" view="pageBreakPreview" zoomScale="90" zoomScaleNormal="90" zoomScaleSheetLayoutView="90" zoomScalePageLayoutView="0" workbookViewId="0" topLeftCell="A1">
      <selection activeCell="F8" sqref="F8"/>
    </sheetView>
  </sheetViews>
  <sheetFormatPr defaultColWidth="7.625" defaultRowHeight="12.75"/>
  <cols>
    <col min="1" max="1" width="9.00390625" style="1" customWidth="1"/>
    <col min="2" max="2" width="67.375" style="1" customWidth="1"/>
    <col min="3" max="3" width="9.875" style="1" customWidth="1"/>
    <col min="4" max="5" width="13.00390625" style="22" customWidth="1"/>
    <col min="6" max="6" width="35.75390625" style="44" customWidth="1"/>
    <col min="7" max="7" width="8.875" style="1" bestFit="1" customWidth="1"/>
    <col min="8" max="16384" width="7.625" style="1" customWidth="1"/>
  </cols>
  <sheetData>
    <row r="1" spans="4:6" s="3" customFormat="1" ht="11.25">
      <c r="D1" s="17"/>
      <c r="E1" s="17"/>
      <c r="F1" s="2" t="s">
        <v>55</v>
      </c>
    </row>
    <row r="2" spans="4:6" s="3" customFormat="1" ht="11.25">
      <c r="D2" s="17"/>
      <c r="E2" s="17"/>
      <c r="F2" s="2" t="s">
        <v>0</v>
      </c>
    </row>
    <row r="3" spans="4:6" s="3" customFormat="1" ht="11.25">
      <c r="D3" s="17"/>
      <c r="E3" s="17"/>
      <c r="F3" s="2" t="s">
        <v>8</v>
      </c>
    </row>
    <row r="4" spans="4:6" s="4" customFormat="1" ht="15.75">
      <c r="D4" s="18"/>
      <c r="E4" s="18"/>
      <c r="F4" s="37"/>
    </row>
    <row r="5" spans="1:6" s="4" customFormat="1" ht="30.75" customHeight="1">
      <c r="A5" s="64" t="s">
        <v>79</v>
      </c>
      <c r="B5" s="64"/>
      <c r="C5" s="64"/>
      <c r="D5" s="64"/>
      <c r="E5" s="64"/>
      <c r="F5" s="64"/>
    </row>
    <row r="6" spans="4:6" s="4" customFormat="1" ht="15.75">
      <c r="D6" s="18"/>
      <c r="E6" s="18"/>
      <c r="F6" s="37"/>
    </row>
    <row r="7" spans="1:6" s="5" customFormat="1" ht="15.75">
      <c r="A7" s="6" t="s">
        <v>76</v>
      </c>
      <c r="B7" s="34"/>
      <c r="C7" s="9"/>
      <c r="D7" s="19"/>
      <c r="E7" s="19"/>
      <c r="F7" s="38"/>
    </row>
    <row r="8" spans="1:6" s="5" customFormat="1" ht="15.75">
      <c r="A8" s="6" t="s">
        <v>9</v>
      </c>
      <c r="B8" s="14" t="s">
        <v>78</v>
      </c>
      <c r="C8" s="10"/>
      <c r="D8" s="19"/>
      <c r="E8" s="18"/>
      <c r="F8" s="39"/>
    </row>
    <row r="9" spans="1:6" s="5" customFormat="1" ht="15.75">
      <c r="A9" s="6" t="s">
        <v>10</v>
      </c>
      <c r="B9" s="14" t="s">
        <v>77</v>
      </c>
      <c r="C9" s="10"/>
      <c r="D9" s="19"/>
      <c r="E9" s="18"/>
      <c r="F9" s="39"/>
    </row>
    <row r="10" spans="1:6" s="5" customFormat="1" ht="15.75">
      <c r="A10" s="6" t="s">
        <v>151</v>
      </c>
      <c r="B10" s="14"/>
      <c r="C10" s="10"/>
      <c r="D10" s="19"/>
      <c r="E10" s="18"/>
      <c r="F10" s="39"/>
    </row>
    <row r="11" spans="4:6" s="4" customFormat="1" ht="15.75">
      <c r="D11" s="18"/>
      <c r="E11" s="49"/>
      <c r="F11" s="37"/>
    </row>
    <row r="12" spans="1:6" s="7" customFormat="1" ht="12.75">
      <c r="A12" s="67" t="s">
        <v>1</v>
      </c>
      <c r="B12" s="67" t="s">
        <v>2</v>
      </c>
      <c r="C12" s="67" t="s">
        <v>3</v>
      </c>
      <c r="D12" s="66" t="s">
        <v>155</v>
      </c>
      <c r="E12" s="66"/>
      <c r="F12" s="65" t="s">
        <v>57</v>
      </c>
    </row>
    <row r="13" spans="1:6" s="7" customFormat="1" ht="15.75">
      <c r="A13" s="67"/>
      <c r="B13" s="67"/>
      <c r="C13" s="67"/>
      <c r="D13" s="20" t="s">
        <v>27</v>
      </c>
      <c r="E13" s="20" t="s">
        <v>28</v>
      </c>
      <c r="F13" s="65"/>
    </row>
    <row r="14" spans="1:6" s="7" customFormat="1" ht="12.75">
      <c r="A14" s="12" t="s">
        <v>11</v>
      </c>
      <c r="B14" s="15" t="s">
        <v>12</v>
      </c>
      <c r="C14" s="11" t="s">
        <v>33</v>
      </c>
      <c r="D14" s="20" t="s">
        <v>33</v>
      </c>
      <c r="E14" s="20" t="s">
        <v>33</v>
      </c>
      <c r="F14" s="40" t="s">
        <v>33</v>
      </c>
    </row>
    <row r="15" spans="1:7" s="7" customFormat="1" ht="12.75">
      <c r="A15" s="28" t="s">
        <v>13</v>
      </c>
      <c r="B15" s="29" t="s">
        <v>58</v>
      </c>
      <c r="C15" s="30" t="s">
        <v>4</v>
      </c>
      <c r="D15" s="31">
        <f>D16+D40+D57</f>
        <v>38396.37643321715</v>
      </c>
      <c r="E15" s="31">
        <f>E16+E40+E57</f>
        <v>46325.77551051852</v>
      </c>
      <c r="F15" s="41"/>
      <c r="G15" s="35"/>
    </row>
    <row r="16" spans="1:7" s="7" customFormat="1" ht="12.75">
      <c r="A16" s="24" t="s">
        <v>14</v>
      </c>
      <c r="B16" s="25" t="s">
        <v>80</v>
      </c>
      <c r="C16" s="26" t="s">
        <v>4</v>
      </c>
      <c r="D16" s="27">
        <f>D17+D22+D24+D38+D39</f>
        <v>23558.438668607057</v>
      </c>
      <c r="E16" s="27">
        <f>E17+E22+E24+E38+E39</f>
        <v>26022.36706</v>
      </c>
      <c r="F16" s="42"/>
      <c r="G16" s="35"/>
    </row>
    <row r="17" spans="1:7" s="7" customFormat="1" ht="12.75">
      <c r="A17" s="12" t="s">
        <v>15</v>
      </c>
      <c r="B17" s="15" t="s">
        <v>5</v>
      </c>
      <c r="C17" s="11" t="s">
        <v>4</v>
      </c>
      <c r="D17" s="20">
        <f>D18+D19+D20</f>
        <v>3355.9600822142165</v>
      </c>
      <c r="E17" s="20">
        <f>E18+E19+E20</f>
        <v>3281.45417</v>
      </c>
      <c r="F17" s="46"/>
      <c r="G17" s="35">
        <f>E17/D17-1</f>
        <v>-0.022201072238338004</v>
      </c>
    </row>
    <row r="18" spans="1:7" s="7" customFormat="1" ht="12.75">
      <c r="A18" s="12" t="s">
        <v>16</v>
      </c>
      <c r="B18" s="16" t="s">
        <v>59</v>
      </c>
      <c r="C18" s="11" t="s">
        <v>4</v>
      </c>
      <c r="D18" s="20">
        <v>2354.834284606891</v>
      </c>
      <c r="E18" s="20">
        <v>2320.50933</v>
      </c>
      <c r="F18" s="36"/>
      <c r="G18" s="35">
        <f>E18/D18-1</f>
        <v>-0.014576377977536192</v>
      </c>
    </row>
    <row r="19" spans="1:7" s="7" customFormat="1" ht="12.75">
      <c r="A19" s="12" t="s">
        <v>17</v>
      </c>
      <c r="B19" s="15" t="s">
        <v>51</v>
      </c>
      <c r="C19" s="11" t="s">
        <v>4</v>
      </c>
      <c r="D19" s="20"/>
      <c r="E19" s="20"/>
      <c r="F19" s="36"/>
      <c r="G19" s="35"/>
    </row>
    <row r="20" spans="1:7" s="7" customFormat="1" ht="29.25" customHeight="1">
      <c r="A20" s="12" t="s">
        <v>18</v>
      </c>
      <c r="B20" s="16" t="s">
        <v>60</v>
      </c>
      <c r="C20" s="11" t="s">
        <v>4</v>
      </c>
      <c r="D20" s="20">
        <v>1001.1257976073258</v>
      </c>
      <c r="E20" s="20">
        <v>960.9448400000001</v>
      </c>
      <c r="F20" s="36"/>
      <c r="G20" s="35">
        <f>E20/D20-1</f>
        <v>-0.04013577285028269</v>
      </c>
    </row>
    <row r="21" spans="1:7" s="7" customFormat="1" ht="12.75">
      <c r="A21" s="12" t="s">
        <v>19</v>
      </c>
      <c r="B21" s="15" t="s">
        <v>6</v>
      </c>
      <c r="C21" s="11" t="s">
        <v>4</v>
      </c>
      <c r="D21" s="20"/>
      <c r="E21" s="20"/>
      <c r="F21" s="36"/>
      <c r="G21" s="35"/>
    </row>
    <row r="22" spans="1:7" s="7" customFormat="1" ht="12.75">
      <c r="A22" s="12" t="s">
        <v>20</v>
      </c>
      <c r="B22" s="15" t="s">
        <v>81</v>
      </c>
      <c r="C22" s="11" t="s">
        <v>4</v>
      </c>
      <c r="D22" s="20">
        <v>18655.07312919032</v>
      </c>
      <c r="E22" s="20">
        <v>20961.328530000003</v>
      </c>
      <c r="F22" s="36"/>
      <c r="G22" s="35">
        <f>E22/D22-1</f>
        <v>0.12362617851124869</v>
      </c>
    </row>
    <row r="23" spans="1:7" s="7" customFormat="1" ht="12.75">
      <c r="A23" s="12" t="s">
        <v>21</v>
      </c>
      <c r="B23" s="15" t="s">
        <v>6</v>
      </c>
      <c r="C23" s="11" t="s">
        <v>4</v>
      </c>
      <c r="D23" s="20"/>
      <c r="E23" s="20"/>
      <c r="F23" s="36"/>
      <c r="G23" s="35"/>
    </row>
    <row r="24" spans="1:7" s="7" customFormat="1" ht="12.75">
      <c r="A24" s="12" t="s">
        <v>22</v>
      </c>
      <c r="B24" s="15" t="s">
        <v>82</v>
      </c>
      <c r="C24" s="11" t="s">
        <v>4</v>
      </c>
      <c r="D24" s="20">
        <f>D25+D26+D27</f>
        <v>1480.26638809488</v>
      </c>
      <c r="E24" s="20">
        <f>E25+E26+E27</f>
        <v>1714.6893</v>
      </c>
      <c r="F24" s="36"/>
      <c r="G24" s="35">
        <f>E24/D24-1</f>
        <v>0.1583653549053592</v>
      </c>
    </row>
    <row r="25" spans="1:7" s="7" customFormat="1" ht="12.75">
      <c r="A25" s="12" t="s">
        <v>86</v>
      </c>
      <c r="B25" s="15" t="s">
        <v>83</v>
      </c>
      <c r="C25" s="11" t="s">
        <v>4</v>
      </c>
      <c r="D25" s="20">
        <v>0</v>
      </c>
      <c r="E25" s="20">
        <v>0</v>
      </c>
      <c r="F25" s="36"/>
      <c r="G25" s="35"/>
    </row>
    <row r="26" spans="1:7" s="7" customFormat="1" ht="12.75">
      <c r="A26" s="12" t="s">
        <v>87</v>
      </c>
      <c r="B26" s="15" t="s">
        <v>84</v>
      </c>
      <c r="C26" s="11" t="s">
        <v>4</v>
      </c>
      <c r="D26" s="20">
        <v>0</v>
      </c>
      <c r="E26" s="20">
        <v>29.7</v>
      </c>
      <c r="F26" s="36"/>
      <c r="G26" s="35"/>
    </row>
    <row r="27" spans="1:7" s="7" customFormat="1" ht="15.75">
      <c r="A27" s="12" t="s">
        <v>88</v>
      </c>
      <c r="B27" s="15" t="s">
        <v>85</v>
      </c>
      <c r="C27" s="11" t="s">
        <v>4</v>
      </c>
      <c r="D27" s="20">
        <f>D28+D29+D30+D31+D32+D33+D34+D35+D36+D37</f>
        <v>1480.26638809488</v>
      </c>
      <c r="E27" s="20">
        <f>E28+E29+E30+E31+E32+E33+E34+E35+E36+E37</f>
        <v>1684.9893</v>
      </c>
      <c r="F27" s="36"/>
      <c r="G27" s="35"/>
    </row>
    <row r="28" spans="1:7" s="7" customFormat="1" ht="12.75">
      <c r="A28" s="12" t="s">
        <v>135</v>
      </c>
      <c r="B28" s="13" t="s">
        <v>125</v>
      </c>
      <c r="C28" s="11" t="s">
        <v>4</v>
      </c>
      <c r="D28" s="20">
        <v>83.35696582679259</v>
      </c>
      <c r="E28" s="20">
        <v>77.59055000000002</v>
      </c>
      <c r="F28" s="36"/>
      <c r="G28" s="35"/>
    </row>
    <row r="29" spans="1:7" s="7" customFormat="1" ht="12.75">
      <c r="A29" s="12" t="s">
        <v>136</v>
      </c>
      <c r="B29" s="13" t="s">
        <v>133</v>
      </c>
      <c r="C29" s="11" t="s">
        <v>4</v>
      </c>
      <c r="D29" s="20">
        <v>220.26970244385606</v>
      </c>
      <c r="E29" s="20">
        <v>338.96</v>
      </c>
      <c r="F29" s="36"/>
      <c r="G29" s="35"/>
    </row>
    <row r="30" spans="1:7" s="7" customFormat="1" ht="12.75">
      <c r="A30" s="12" t="s">
        <v>137</v>
      </c>
      <c r="B30" s="13" t="s">
        <v>126</v>
      </c>
      <c r="C30" s="11" t="s">
        <v>4</v>
      </c>
      <c r="D30" s="20">
        <v>0</v>
      </c>
      <c r="E30" s="20">
        <v>0</v>
      </c>
      <c r="F30" s="36"/>
      <c r="G30" s="35"/>
    </row>
    <row r="31" spans="1:7" s="7" customFormat="1" ht="12.75">
      <c r="A31" s="12" t="s">
        <v>138</v>
      </c>
      <c r="B31" s="13" t="s">
        <v>127</v>
      </c>
      <c r="C31" s="11" t="s">
        <v>4</v>
      </c>
      <c r="D31" s="20">
        <v>76.81365996007804</v>
      </c>
      <c r="E31" s="20">
        <v>86.19076</v>
      </c>
      <c r="F31" s="36"/>
      <c r="G31" s="35"/>
    </row>
    <row r="32" spans="1:7" s="7" customFormat="1" ht="12.75">
      <c r="A32" s="12" t="s">
        <v>139</v>
      </c>
      <c r="B32" s="13" t="s">
        <v>128</v>
      </c>
      <c r="C32" s="11" t="s">
        <v>4</v>
      </c>
      <c r="D32" s="20">
        <v>118.77287876874591</v>
      </c>
      <c r="E32" s="20">
        <v>25.68722</v>
      </c>
      <c r="F32" s="36"/>
      <c r="G32" s="35"/>
    </row>
    <row r="33" spans="1:7" s="7" customFormat="1" ht="25.5">
      <c r="A33" s="12" t="s">
        <v>140</v>
      </c>
      <c r="B33" s="23" t="s">
        <v>132</v>
      </c>
      <c r="C33" s="11" t="s">
        <v>4</v>
      </c>
      <c r="D33" s="20">
        <v>172.0371161293117</v>
      </c>
      <c r="E33" s="20">
        <v>116.12591999999998</v>
      </c>
      <c r="F33" s="36"/>
      <c r="G33" s="35"/>
    </row>
    <row r="34" spans="1:7" s="7" customFormat="1" ht="12.75">
      <c r="A34" s="12" t="s">
        <v>141</v>
      </c>
      <c r="B34" s="13" t="s">
        <v>134</v>
      </c>
      <c r="C34" s="11" t="s">
        <v>4</v>
      </c>
      <c r="D34" s="20">
        <v>12.5575325461865</v>
      </c>
      <c r="E34" s="20">
        <v>35.97312</v>
      </c>
      <c r="F34" s="36"/>
      <c r="G34" s="35"/>
    </row>
    <row r="35" spans="1:7" s="7" customFormat="1" ht="12.75">
      <c r="A35" s="12" t="s">
        <v>142</v>
      </c>
      <c r="B35" s="13" t="s">
        <v>129</v>
      </c>
      <c r="C35" s="11" t="s">
        <v>4</v>
      </c>
      <c r="D35" s="20">
        <v>26.15162839799114</v>
      </c>
      <c r="E35" s="20">
        <v>119.89794</v>
      </c>
      <c r="F35" s="36"/>
      <c r="G35" s="35"/>
    </row>
    <row r="36" spans="1:7" s="7" customFormat="1" ht="12.75">
      <c r="A36" s="12" t="s">
        <v>143</v>
      </c>
      <c r="B36" s="13" t="s">
        <v>130</v>
      </c>
      <c r="C36" s="11" t="s">
        <v>4</v>
      </c>
      <c r="D36" s="20">
        <v>753.8946516829643</v>
      </c>
      <c r="E36" s="20">
        <v>698.26288</v>
      </c>
      <c r="F36" s="36"/>
      <c r="G36" s="35"/>
    </row>
    <row r="37" spans="1:7" s="7" customFormat="1" ht="12.75">
      <c r="A37" s="12" t="s">
        <v>144</v>
      </c>
      <c r="B37" s="13" t="s">
        <v>131</v>
      </c>
      <c r="C37" s="11" t="s">
        <v>4</v>
      </c>
      <c r="D37" s="20">
        <v>16.41225233895398</v>
      </c>
      <c r="E37" s="20">
        <v>186.30091000000002</v>
      </c>
      <c r="F37" s="36"/>
      <c r="G37" s="35"/>
    </row>
    <row r="38" spans="1:7" s="7" customFormat="1" ht="25.5">
      <c r="A38" s="12" t="s">
        <v>52</v>
      </c>
      <c r="B38" s="16" t="s">
        <v>89</v>
      </c>
      <c r="C38" s="11" t="s">
        <v>4</v>
      </c>
      <c r="D38" s="20">
        <v>0</v>
      </c>
      <c r="E38" s="20">
        <v>0</v>
      </c>
      <c r="F38" s="36"/>
      <c r="G38" s="35"/>
    </row>
    <row r="39" spans="1:7" s="7" customFormat="1" ht="12.75">
      <c r="A39" s="12" t="s">
        <v>90</v>
      </c>
      <c r="B39" s="15" t="s">
        <v>91</v>
      </c>
      <c r="C39" s="11" t="s">
        <v>4</v>
      </c>
      <c r="D39" s="20">
        <v>67.139069107642</v>
      </c>
      <c r="E39" s="20">
        <v>64.89506</v>
      </c>
      <c r="F39" s="36"/>
      <c r="G39" s="35">
        <f>E39/D39-1</f>
        <v>-0.03342329790191534</v>
      </c>
    </row>
    <row r="40" spans="1:7" s="7" customFormat="1" ht="12.75">
      <c r="A40" s="24" t="s">
        <v>23</v>
      </c>
      <c r="B40" s="25" t="s">
        <v>92</v>
      </c>
      <c r="C40" s="26" t="s">
        <v>4</v>
      </c>
      <c r="D40" s="27">
        <f>D41+D42+D43+D44+D45+D46+D47+D48+D49+D50+D52+D53</f>
        <v>15346.29456161101</v>
      </c>
      <c r="E40" s="27">
        <f>E41+E42+E43+E44+E45+E46+E47+E48+E49+E50+E52+E53</f>
        <v>20303.408450518516</v>
      </c>
      <c r="F40" s="42"/>
      <c r="G40" s="35"/>
    </row>
    <row r="41" spans="1:7" s="7" customFormat="1" ht="12.75">
      <c r="A41" s="12" t="s">
        <v>24</v>
      </c>
      <c r="B41" s="15" t="s">
        <v>95</v>
      </c>
      <c r="C41" s="11" t="s">
        <v>4</v>
      </c>
      <c r="D41" s="20">
        <v>0</v>
      </c>
      <c r="E41" s="20">
        <v>0</v>
      </c>
      <c r="F41" s="36"/>
      <c r="G41" s="35"/>
    </row>
    <row r="42" spans="1:7" s="7" customFormat="1" ht="25.5">
      <c r="A42" s="12" t="s">
        <v>25</v>
      </c>
      <c r="B42" s="16" t="s">
        <v>96</v>
      </c>
      <c r="C42" s="11" t="s">
        <v>4</v>
      </c>
      <c r="D42" s="20">
        <v>0</v>
      </c>
      <c r="E42" s="20">
        <v>0</v>
      </c>
      <c r="F42" s="36"/>
      <c r="G42" s="35"/>
    </row>
    <row r="43" spans="1:7" s="7" customFormat="1" ht="25.5">
      <c r="A43" s="12" t="s">
        <v>100</v>
      </c>
      <c r="B43" s="15" t="s">
        <v>73</v>
      </c>
      <c r="C43" s="11" t="s">
        <v>4</v>
      </c>
      <c r="D43" s="20">
        <v>4141.5881380556975</v>
      </c>
      <c r="E43" s="20">
        <v>5371.577720000001</v>
      </c>
      <c r="F43" s="36" t="s">
        <v>152</v>
      </c>
      <c r="G43" s="35">
        <f>E43/D43-1</f>
        <v>0.2969850069451214</v>
      </c>
    </row>
    <row r="44" spans="1:7" s="7" customFormat="1" ht="12.75">
      <c r="A44" s="12" t="s">
        <v>101</v>
      </c>
      <c r="B44" s="15" t="s">
        <v>97</v>
      </c>
      <c r="C44" s="11" t="s">
        <v>4</v>
      </c>
      <c r="D44" s="20">
        <v>5671.142231273858</v>
      </c>
      <c r="E44" s="20">
        <v>4275.776110000001</v>
      </c>
      <c r="F44" s="36" t="s">
        <v>153</v>
      </c>
      <c r="G44" s="35">
        <f>E44/D44-1</f>
        <v>-0.24604675114283436</v>
      </c>
    </row>
    <row r="45" spans="1:7" s="7" customFormat="1" ht="25.5">
      <c r="A45" s="12" t="s">
        <v>102</v>
      </c>
      <c r="B45" s="16" t="s">
        <v>61</v>
      </c>
      <c r="C45" s="11" t="s">
        <v>4</v>
      </c>
      <c r="D45" s="20">
        <v>0</v>
      </c>
      <c r="E45" s="20">
        <v>0</v>
      </c>
      <c r="F45" s="36"/>
      <c r="G45" s="35"/>
    </row>
    <row r="46" spans="1:7" s="7" customFormat="1" ht="25.5">
      <c r="A46" s="12" t="s">
        <v>103</v>
      </c>
      <c r="B46" s="15" t="s">
        <v>98</v>
      </c>
      <c r="C46" s="11" t="s">
        <v>4</v>
      </c>
      <c r="D46" s="20">
        <v>2624.02175744012</v>
      </c>
      <c r="E46" s="20">
        <v>6944.47305</v>
      </c>
      <c r="F46" s="36" t="s">
        <v>145</v>
      </c>
      <c r="G46" s="35">
        <f>E46/D46-1</f>
        <v>1.6464997976139961</v>
      </c>
    </row>
    <row r="47" spans="1:7" s="7" customFormat="1" ht="12.75">
      <c r="A47" s="12" t="s">
        <v>104</v>
      </c>
      <c r="B47" s="15" t="s">
        <v>93</v>
      </c>
      <c r="C47" s="11" t="s">
        <v>4</v>
      </c>
      <c r="D47" s="20">
        <v>0</v>
      </c>
      <c r="E47" s="20">
        <v>0</v>
      </c>
      <c r="F47" s="36"/>
      <c r="G47" s="35"/>
    </row>
    <row r="48" spans="1:7" s="7" customFormat="1" ht="12.75">
      <c r="A48" s="12" t="s">
        <v>105</v>
      </c>
      <c r="B48" s="15" t="s">
        <v>99</v>
      </c>
      <c r="C48" s="11" t="s">
        <v>4</v>
      </c>
      <c r="D48" s="20">
        <v>1008.4318</v>
      </c>
      <c r="E48" s="33">
        <v>1235.2485020000001</v>
      </c>
      <c r="F48" s="36" t="s">
        <v>157</v>
      </c>
      <c r="G48" s="35">
        <f>E48/D48-1</f>
        <v>0.22492021969160447</v>
      </c>
    </row>
    <row r="49" spans="1:7" s="7" customFormat="1" ht="25.5">
      <c r="A49" s="12" t="s">
        <v>106</v>
      </c>
      <c r="B49" s="15" t="s">
        <v>94</v>
      </c>
      <c r="C49" s="11" t="s">
        <v>4</v>
      </c>
      <c r="D49" s="20">
        <v>833.8871453765763</v>
      </c>
      <c r="E49" s="33">
        <v>518.23383</v>
      </c>
      <c r="F49" s="36" t="s">
        <v>158</v>
      </c>
      <c r="G49" s="35">
        <f>E49/D49-1</f>
        <v>-0.3785324154793511</v>
      </c>
    </row>
    <row r="50" spans="1:7" s="7" customFormat="1" ht="38.25">
      <c r="A50" s="12" t="s">
        <v>110</v>
      </c>
      <c r="B50" s="16" t="s">
        <v>107</v>
      </c>
      <c r="C50" s="11" t="s">
        <v>4</v>
      </c>
      <c r="D50" s="20">
        <v>478.35377777777774</v>
      </c>
      <c r="E50" s="33">
        <v>1429.047338518519</v>
      </c>
      <c r="F50" s="36" t="s">
        <v>159</v>
      </c>
      <c r="G50" s="35"/>
    </row>
    <row r="51" spans="1:7" s="7" customFormat="1" ht="25.5">
      <c r="A51" s="12" t="s">
        <v>113</v>
      </c>
      <c r="B51" s="16" t="s">
        <v>74</v>
      </c>
      <c r="C51" s="11" t="s">
        <v>35</v>
      </c>
      <c r="D51" s="20">
        <v>34.666666666666664</v>
      </c>
      <c r="E51" s="50">
        <v>8</v>
      </c>
      <c r="F51" s="48" t="s">
        <v>154</v>
      </c>
      <c r="G51" s="35"/>
    </row>
    <row r="52" spans="1:7" s="7" customFormat="1" ht="63.75">
      <c r="A52" s="12" t="s">
        <v>111</v>
      </c>
      <c r="B52" s="16" t="s">
        <v>108</v>
      </c>
      <c r="C52" s="11" t="s">
        <v>4</v>
      </c>
      <c r="D52" s="20">
        <v>0</v>
      </c>
      <c r="E52" s="20">
        <v>0</v>
      </c>
      <c r="F52" s="36"/>
      <c r="G52" s="35"/>
    </row>
    <row r="53" spans="1:7" s="7" customFormat="1" ht="12.75">
      <c r="A53" s="12" t="s">
        <v>112</v>
      </c>
      <c r="B53" s="15" t="s">
        <v>109</v>
      </c>
      <c r="C53" s="11" t="s">
        <v>4</v>
      </c>
      <c r="D53" s="33">
        <f>SUM(D54:D56)</f>
        <v>588.8697116869815</v>
      </c>
      <c r="E53" s="33">
        <f>SUM(E54:E56)</f>
        <v>529.0518999999999</v>
      </c>
      <c r="F53" s="36"/>
      <c r="G53" s="35">
        <f>E53/D53-1</f>
        <v>-0.10158072405459062</v>
      </c>
    </row>
    <row r="54" spans="1:7" s="7" customFormat="1" ht="12.75">
      <c r="A54" s="12" t="s">
        <v>146</v>
      </c>
      <c r="B54" s="13" t="s">
        <v>149</v>
      </c>
      <c r="C54" s="11" t="s">
        <v>4</v>
      </c>
      <c r="D54" s="20">
        <v>357.57967388825824</v>
      </c>
      <c r="E54" s="33">
        <v>371.31937999999997</v>
      </c>
      <c r="F54" s="36"/>
      <c r="G54" s="35"/>
    </row>
    <row r="55" spans="1:7" s="7" customFormat="1" ht="12.75">
      <c r="A55" s="12" t="s">
        <v>147</v>
      </c>
      <c r="B55" s="13" t="s">
        <v>150</v>
      </c>
      <c r="C55" s="11" t="s">
        <v>4</v>
      </c>
      <c r="D55" s="20">
        <v>120.83672924999999</v>
      </c>
      <c r="E55" s="33">
        <v>0</v>
      </c>
      <c r="F55" s="36"/>
      <c r="G55" s="35"/>
    </row>
    <row r="56" spans="1:7" s="7" customFormat="1" ht="12.75">
      <c r="A56" s="12" t="s">
        <v>148</v>
      </c>
      <c r="B56" s="13" t="s">
        <v>130</v>
      </c>
      <c r="C56" s="11" t="s">
        <v>4</v>
      </c>
      <c r="D56" s="20">
        <v>110.45330854872326</v>
      </c>
      <c r="E56" s="33">
        <v>157.73252000000002</v>
      </c>
      <c r="F56" s="36"/>
      <c r="G56" s="35"/>
    </row>
    <row r="57" spans="1:7" s="7" customFormat="1" ht="25.5">
      <c r="A57" s="12" t="s">
        <v>26</v>
      </c>
      <c r="B57" s="16" t="s">
        <v>62</v>
      </c>
      <c r="C57" s="11" t="s">
        <v>4</v>
      </c>
      <c r="D57" s="20">
        <v>-508.3567970009161</v>
      </c>
      <c r="E57" s="20">
        <v>0</v>
      </c>
      <c r="F57" s="36" t="s">
        <v>156</v>
      </c>
      <c r="G57" s="35">
        <f>E57/D57-1</f>
        <v>-1</v>
      </c>
    </row>
    <row r="58" spans="1:7" s="7" customFormat="1" ht="25.5">
      <c r="A58" s="12" t="s">
        <v>29</v>
      </c>
      <c r="B58" s="16" t="s">
        <v>75</v>
      </c>
      <c r="C58" s="11" t="s">
        <v>4</v>
      </c>
      <c r="D58" s="20">
        <f>D19+D21+D23</f>
        <v>0</v>
      </c>
      <c r="E58" s="20">
        <f>E19+E21+E23</f>
        <v>0</v>
      </c>
      <c r="F58" s="36"/>
      <c r="G58" s="35"/>
    </row>
    <row r="59" spans="1:7" s="7" customFormat="1" ht="25.5">
      <c r="A59" s="28" t="s">
        <v>31</v>
      </c>
      <c r="B59" s="32" t="s">
        <v>63</v>
      </c>
      <c r="C59" s="30" t="s">
        <v>4</v>
      </c>
      <c r="D59" s="31">
        <f>D60*D61/1000</f>
        <v>3132.6876093723004</v>
      </c>
      <c r="E59" s="31">
        <f>E60*E61/1000</f>
        <v>3257.9004299999997</v>
      </c>
      <c r="F59" s="47"/>
      <c r="G59" s="35"/>
    </row>
    <row r="60" spans="1:7" s="7" customFormat="1" ht="25.5">
      <c r="A60" s="12" t="s">
        <v>14</v>
      </c>
      <c r="B60" s="16" t="s">
        <v>64</v>
      </c>
      <c r="C60" s="11" t="s">
        <v>30</v>
      </c>
      <c r="D60" s="20">
        <v>1113</v>
      </c>
      <c r="E60" s="20">
        <v>1129.9250000000002</v>
      </c>
      <c r="F60" s="46"/>
      <c r="G60" s="35"/>
    </row>
    <row r="61" spans="1:7" s="7" customFormat="1" ht="38.25">
      <c r="A61" s="12" t="s">
        <v>23</v>
      </c>
      <c r="B61" s="16" t="s">
        <v>65</v>
      </c>
      <c r="C61" s="11" t="s">
        <v>116</v>
      </c>
      <c r="D61" s="20">
        <v>2814.633970684906</v>
      </c>
      <c r="E61" s="20">
        <v>2883.2890944089204</v>
      </c>
      <c r="F61" s="36"/>
      <c r="G61" s="35"/>
    </row>
    <row r="62" spans="1:7" s="7" customFormat="1" ht="38.25">
      <c r="A62" s="12" t="s">
        <v>32</v>
      </c>
      <c r="B62" s="16" t="s">
        <v>72</v>
      </c>
      <c r="C62" s="11" t="s">
        <v>33</v>
      </c>
      <c r="D62" s="20" t="s">
        <v>33</v>
      </c>
      <c r="E62" s="20" t="s">
        <v>33</v>
      </c>
      <c r="F62" s="40"/>
      <c r="G62" s="35"/>
    </row>
    <row r="63" spans="1:7" s="7" customFormat="1" ht="12.75">
      <c r="A63" s="12" t="s">
        <v>13</v>
      </c>
      <c r="B63" s="16" t="s">
        <v>71</v>
      </c>
      <c r="C63" s="11" t="s">
        <v>38</v>
      </c>
      <c r="D63" s="33" t="s">
        <v>33</v>
      </c>
      <c r="E63" s="33">
        <v>319</v>
      </c>
      <c r="F63" s="36"/>
      <c r="G63" s="35"/>
    </row>
    <row r="64" spans="1:7" s="7" customFormat="1" ht="12.75">
      <c r="A64" s="12" t="s">
        <v>36</v>
      </c>
      <c r="B64" s="16" t="s">
        <v>37</v>
      </c>
      <c r="C64" s="11" t="s">
        <v>56</v>
      </c>
      <c r="D64" s="20">
        <f>D65</f>
        <v>50.836</v>
      </c>
      <c r="E64" s="20">
        <f>E65</f>
        <v>52.121</v>
      </c>
      <c r="F64" s="36"/>
      <c r="G64" s="35"/>
    </row>
    <row r="65" spans="1:7" s="7" customFormat="1" ht="12.75">
      <c r="A65" s="12" t="s">
        <v>121</v>
      </c>
      <c r="B65" s="16" t="s">
        <v>119</v>
      </c>
      <c r="C65" s="11" t="s">
        <v>56</v>
      </c>
      <c r="D65" s="20">
        <v>50.836</v>
      </c>
      <c r="E65" s="33">
        <v>52.121</v>
      </c>
      <c r="F65" s="36"/>
      <c r="G65" s="35"/>
    </row>
    <row r="66" spans="1:7" s="7" customFormat="1" ht="12.75">
      <c r="A66" s="12" t="s">
        <v>39</v>
      </c>
      <c r="B66" s="16" t="s">
        <v>70</v>
      </c>
      <c r="C66" s="11" t="s">
        <v>41</v>
      </c>
      <c r="D66" s="20">
        <f>D67+D68</f>
        <v>237.0833</v>
      </c>
      <c r="E66" s="33">
        <f>E67+E68</f>
        <v>245.16899999999998</v>
      </c>
      <c r="F66" s="36"/>
      <c r="G66" s="35"/>
    </row>
    <row r="67" spans="1:7" s="7" customFormat="1" ht="12.75">
      <c r="A67" s="12" t="s">
        <v>117</v>
      </c>
      <c r="B67" s="16" t="s">
        <v>119</v>
      </c>
      <c r="C67" s="11" t="s">
        <v>41</v>
      </c>
      <c r="D67" s="20">
        <v>154.58255</v>
      </c>
      <c r="E67" s="33">
        <v>152.83485</v>
      </c>
      <c r="F67" s="36"/>
      <c r="G67" s="35"/>
    </row>
    <row r="68" spans="1:7" s="7" customFormat="1" ht="12.75">
      <c r="A68" s="12" t="s">
        <v>118</v>
      </c>
      <c r="B68" s="16" t="s">
        <v>120</v>
      </c>
      <c r="C68" s="11" t="s">
        <v>41</v>
      </c>
      <c r="D68" s="20">
        <v>82.50075000000001</v>
      </c>
      <c r="E68" s="33">
        <v>92.33415000000001</v>
      </c>
      <c r="F68" s="36"/>
      <c r="G68" s="35"/>
    </row>
    <row r="69" spans="1:7" s="7" customFormat="1" ht="12.75">
      <c r="A69" s="12" t="s">
        <v>40</v>
      </c>
      <c r="B69" s="16" t="s">
        <v>66</v>
      </c>
      <c r="C69" s="11" t="s">
        <v>41</v>
      </c>
      <c r="D69" s="20">
        <f>D70</f>
        <v>1135.6</v>
      </c>
      <c r="E69" s="33">
        <f>E70</f>
        <v>1141.4</v>
      </c>
      <c r="F69" s="36"/>
      <c r="G69" s="35"/>
    </row>
    <row r="70" spans="1:7" s="7" customFormat="1" ht="12.75">
      <c r="A70" s="12" t="s">
        <v>122</v>
      </c>
      <c r="B70" s="16" t="s">
        <v>119</v>
      </c>
      <c r="C70" s="11" t="s">
        <v>41</v>
      </c>
      <c r="D70" s="20">
        <v>1135.6</v>
      </c>
      <c r="E70" s="33">
        <v>1141.4</v>
      </c>
      <c r="F70" s="36"/>
      <c r="G70" s="35"/>
    </row>
    <row r="71" spans="1:7" s="7" customFormat="1" ht="12.75">
      <c r="A71" s="12" t="s">
        <v>43</v>
      </c>
      <c r="B71" s="16" t="s">
        <v>54</v>
      </c>
      <c r="C71" s="11" t="s">
        <v>42</v>
      </c>
      <c r="D71" s="20">
        <f>D72+D73</f>
        <v>80.259</v>
      </c>
      <c r="E71" s="33">
        <f>E72+E73</f>
        <v>83.29400000000001</v>
      </c>
      <c r="F71" s="36"/>
      <c r="G71" s="35"/>
    </row>
    <row r="72" spans="1:7" s="7" customFormat="1" ht="12.75">
      <c r="A72" s="12" t="s">
        <v>123</v>
      </c>
      <c r="B72" s="16" t="s">
        <v>119</v>
      </c>
      <c r="C72" s="11" t="s">
        <v>42</v>
      </c>
      <c r="D72" s="20">
        <v>49.1725</v>
      </c>
      <c r="E72" s="33">
        <v>48.56549999999999</v>
      </c>
      <c r="F72" s="36"/>
      <c r="G72" s="35"/>
    </row>
    <row r="73" spans="1:7" s="7" customFormat="1" ht="12.75">
      <c r="A73" s="12" t="s">
        <v>124</v>
      </c>
      <c r="B73" s="16" t="s">
        <v>120</v>
      </c>
      <c r="C73" s="11" t="s">
        <v>42</v>
      </c>
      <c r="D73" s="20">
        <v>31.086500000000004</v>
      </c>
      <c r="E73" s="33">
        <v>34.72850000000001</v>
      </c>
      <c r="F73" s="36"/>
      <c r="G73" s="35"/>
    </row>
    <row r="74" spans="1:7" s="7" customFormat="1" ht="12.75">
      <c r="A74" s="12" t="s">
        <v>44</v>
      </c>
      <c r="B74" s="16" t="s">
        <v>45</v>
      </c>
      <c r="C74" s="11" t="s">
        <v>34</v>
      </c>
      <c r="D74" s="45">
        <f>71.7645/D71</f>
        <v>0.8941614024595372</v>
      </c>
      <c r="E74" s="45">
        <f>74.9565/E71</f>
        <v>0.8999027540999351</v>
      </c>
      <c r="F74" s="36"/>
      <c r="G74" s="35"/>
    </row>
    <row r="75" spans="1:7" s="7" customFormat="1" ht="12.75">
      <c r="A75" s="12" t="s">
        <v>46</v>
      </c>
      <c r="B75" s="16" t="s">
        <v>67</v>
      </c>
      <c r="C75" s="11" t="s">
        <v>4</v>
      </c>
      <c r="D75" s="20">
        <v>0</v>
      </c>
      <c r="E75" s="33">
        <v>7479.50049</v>
      </c>
      <c r="F75" s="36"/>
      <c r="G75" s="35"/>
    </row>
    <row r="76" spans="1:7" s="7" customFormat="1" ht="12.75">
      <c r="A76" s="12" t="s">
        <v>47</v>
      </c>
      <c r="B76" s="16" t="s">
        <v>68</v>
      </c>
      <c r="C76" s="11" t="s">
        <v>4</v>
      </c>
      <c r="D76" s="20">
        <v>0</v>
      </c>
      <c r="E76" s="33">
        <v>5024.14544</v>
      </c>
      <c r="F76" s="36"/>
      <c r="G76" s="35"/>
    </row>
    <row r="77" spans="1:6" s="7" customFormat="1" ht="28.5">
      <c r="A77" s="12" t="s">
        <v>48</v>
      </c>
      <c r="B77" s="16" t="s">
        <v>69</v>
      </c>
      <c r="C77" s="11" t="s">
        <v>34</v>
      </c>
      <c r="D77" s="20">
        <v>4.2</v>
      </c>
      <c r="E77" s="20" t="s">
        <v>33</v>
      </c>
      <c r="F77" s="40"/>
    </row>
    <row r="78" spans="4:6" s="8" customFormat="1" ht="12.75">
      <c r="D78" s="21"/>
      <c r="E78" s="21"/>
      <c r="F78" s="43"/>
    </row>
    <row r="79" spans="1:6" s="8" customFormat="1" ht="12.75">
      <c r="A79" s="8" t="s">
        <v>7</v>
      </c>
      <c r="D79" s="21"/>
      <c r="E79" s="21"/>
      <c r="F79" s="43"/>
    </row>
    <row r="80" spans="1:6" s="7" customFormat="1" ht="12.75">
      <c r="A80" s="68" t="s">
        <v>114</v>
      </c>
      <c r="B80" s="69"/>
      <c r="C80" s="69"/>
      <c r="D80" s="69"/>
      <c r="E80" s="69"/>
      <c r="F80" s="69"/>
    </row>
    <row r="81" spans="1:6" s="7" customFormat="1" ht="15.75">
      <c r="A81" s="68" t="s">
        <v>49</v>
      </c>
      <c r="B81" s="68"/>
      <c r="C81" s="68"/>
      <c r="D81" s="68"/>
      <c r="E81" s="68"/>
      <c r="F81" s="68"/>
    </row>
    <row r="82" spans="1:6" s="7" customFormat="1" ht="12.75">
      <c r="A82" s="68" t="s">
        <v>53</v>
      </c>
      <c r="B82" s="69"/>
      <c r="C82" s="69"/>
      <c r="D82" s="69"/>
      <c r="E82" s="69"/>
      <c r="F82" s="69"/>
    </row>
    <row r="83" spans="1:6" s="7" customFormat="1" ht="15.75">
      <c r="A83" s="68" t="s">
        <v>115</v>
      </c>
      <c r="B83" s="68"/>
      <c r="C83" s="68"/>
      <c r="D83" s="68"/>
      <c r="E83" s="68"/>
      <c r="F83" s="68"/>
    </row>
    <row r="84" spans="1:6" s="7" customFormat="1" ht="12.75">
      <c r="A84" s="68" t="s">
        <v>50</v>
      </c>
      <c r="B84" s="69"/>
      <c r="C84" s="69"/>
      <c r="D84" s="69"/>
      <c r="E84" s="69"/>
      <c r="F84" s="69"/>
    </row>
  </sheetData>
  <sheetProtection/>
  <mergeCells count="11">
    <mergeCell ref="A80:F80"/>
    <mergeCell ref="A81:F81"/>
    <mergeCell ref="A82:F82"/>
    <mergeCell ref="A83:F83"/>
    <mergeCell ref="A84:F84"/>
    <mergeCell ref="A5:F5"/>
    <mergeCell ref="F12:F13"/>
    <mergeCell ref="D12:E12"/>
    <mergeCell ref="B12:B13"/>
    <mergeCell ref="A12:A13"/>
    <mergeCell ref="C12:C13"/>
  </mergeCells>
  <printOptions/>
  <pageMargins left="0.7874015748031497" right="0.43" top="0.24" bottom="0.24" header="0.24" footer="0.24"/>
  <pageSetup fitToHeight="1" fitToWidth="1" horizontalDpi="600" verticalDpi="600" orientation="portrait" paperSize="9" scale="61" r:id="rId1"/>
  <rowBreaks count="1" manualBreakCount="1">
    <brk id="56" max="255" man="1"/>
  </rowBreaks>
  <ignoredErrors>
    <ignoredError sqref="D53:E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90" zoomScaleSheetLayoutView="90" zoomScalePageLayoutView="0" workbookViewId="0" topLeftCell="A15">
      <selection activeCell="E36" sqref="E36"/>
    </sheetView>
  </sheetViews>
  <sheetFormatPr defaultColWidth="6.625" defaultRowHeight="12.75"/>
  <cols>
    <col min="1" max="1" width="6.375" style="8" customWidth="1"/>
    <col min="2" max="2" width="36.125" style="8" customWidth="1"/>
    <col min="3" max="3" width="8.125" style="55" bestFit="1" customWidth="1"/>
    <col min="4" max="6" width="13.125" style="55" customWidth="1"/>
    <col min="7" max="16384" width="6.625" style="8" customWidth="1"/>
  </cols>
  <sheetData>
    <row r="1" spans="3:6" s="3" customFormat="1" ht="11.25">
      <c r="C1" s="51"/>
      <c r="D1" s="51"/>
      <c r="E1" s="51"/>
      <c r="F1" s="2" t="s">
        <v>160</v>
      </c>
    </row>
    <row r="2" spans="3:6" s="3" customFormat="1" ht="11.25">
      <c r="C2" s="51"/>
      <c r="D2" s="51"/>
      <c r="E2" s="51"/>
      <c r="F2" s="2" t="s">
        <v>0</v>
      </c>
    </row>
    <row r="3" spans="3:6" s="3" customFormat="1" ht="11.25">
      <c r="C3" s="51"/>
      <c r="D3" s="51"/>
      <c r="E3" s="51"/>
      <c r="F3" s="2" t="s">
        <v>8</v>
      </c>
    </row>
    <row r="4" spans="3:6" s="4" customFormat="1" ht="15.75">
      <c r="C4" s="52"/>
      <c r="D4" s="52"/>
      <c r="E4" s="52"/>
      <c r="F4" s="52"/>
    </row>
    <row r="5" spans="3:6" s="4" customFormat="1" ht="15.75">
      <c r="C5" s="52"/>
      <c r="D5" s="52"/>
      <c r="E5" s="52"/>
      <c r="F5" s="52"/>
    </row>
    <row r="6" spans="1:6" s="53" customFormat="1" ht="78" customHeight="1">
      <c r="A6" s="64" t="s">
        <v>184</v>
      </c>
      <c r="B6" s="78"/>
      <c r="C6" s="78"/>
      <c r="D6" s="78"/>
      <c r="E6" s="78"/>
      <c r="F6" s="78"/>
    </row>
    <row r="7" spans="3:6" s="4" customFormat="1" ht="15.75">
      <c r="C7" s="52"/>
      <c r="D7" s="52"/>
      <c r="E7" s="52"/>
      <c r="F7" s="52"/>
    </row>
    <row r="8" spans="1:6" s="5" customFormat="1" ht="15.75">
      <c r="A8" s="5" t="str">
        <f>'Листы1-3'!A7</f>
        <v>Наименование организации: ООО "Энергосеть"</v>
      </c>
      <c r="B8" s="60"/>
      <c r="C8" s="61"/>
      <c r="D8" s="61"/>
      <c r="E8" s="61"/>
      <c r="F8" s="9"/>
    </row>
    <row r="9" spans="1:6" s="5" customFormat="1" ht="15.75">
      <c r="A9" s="5" t="str">
        <f>'Листы1-3'!A8</f>
        <v>ИНН:</v>
      </c>
      <c r="B9" s="5" t="str">
        <f>'Листы1-3'!B8</f>
        <v>7325099411</v>
      </c>
      <c r="C9" s="61"/>
      <c r="D9" s="61"/>
      <c r="E9" s="61"/>
      <c r="F9" s="54"/>
    </row>
    <row r="10" spans="1:6" s="5" customFormat="1" ht="15.75">
      <c r="A10" s="5" t="str">
        <f>'Листы1-3'!A9</f>
        <v>КПП:</v>
      </c>
      <c r="B10" s="5" t="str">
        <f>'Листы1-3'!B9</f>
        <v>732501001</v>
      </c>
      <c r="C10" s="61"/>
      <c r="D10" s="61"/>
      <c r="E10" s="61"/>
      <c r="F10" s="54"/>
    </row>
    <row r="11" spans="3:6" s="4" customFormat="1" ht="15.75">
      <c r="C11" s="52"/>
      <c r="D11" s="52"/>
      <c r="E11" s="52"/>
      <c r="F11" s="52"/>
    </row>
    <row r="12" spans="1:6" ht="12.75">
      <c r="A12" s="67" t="s">
        <v>1</v>
      </c>
      <c r="B12" s="67" t="s">
        <v>2</v>
      </c>
      <c r="C12" s="67" t="s">
        <v>3</v>
      </c>
      <c r="D12" s="67" t="s">
        <v>155</v>
      </c>
      <c r="E12" s="67"/>
      <c r="F12" s="67" t="s">
        <v>161</v>
      </c>
    </row>
    <row r="13" spans="1:6" ht="12.75">
      <c r="A13" s="67"/>
      <c r="B13" s="67"/>
      <c r="C13" s="67"/>
      <c r="D13" s="11" t="s">
        <v>162</v>
      </c>
      <c r="E13" s="11" t="s">
        <v>163</v>
      </c>
      <c r="F13" s="67"/>
    </row>
    <row r="14" spans="1:6" ht="38.25">
      <c r="A14" s="56" t="s">
        <v>164</v>
      </c>
      <c r="B14" s="58" t="s">
        <v>177</v>
      </c>
      <c r="C14" s="57" t="s">
        <v>4</v>
      </c>
      <c r="D14" s="57"/>
      <c r="E14" s="62">
        <v>75799.78423</v>
      </c>
      <c r="F14" s="57"/>
    </row>
    <row r="15" spans="1:6" ht="15" customHeight="1">
      <c r="A15" s="75" t="s">
        <v>165</v>
      </c>
      <c r="B15" s="70" t="s">
        <v>178</v>
      </c>
      <c r="C15" s="59" t="s">
        <v>4</v>
      </c>
      <c r="D15" s="59"/>
      <c r="E15" s="63">
        <v>8668.10852</v>
      </c>
      <c r="F15" s="59"/>
    </row>
    <row r="16" spans="1:6" ht="15" customHeight="1">
      <c r="A16" s="75"/>
      <c r="B16" s="70"/>
      <c r="C16" s="59" t="s">
        <v>166</v>
      </c>
      <c r="D16" s="59"/>
      <c r="E16" s="63">
        <v>2</v>
      </c>
      <c r="F16" s="59"/>
    </row>
    <row r="17" spans="1:6" ht="15" customHeight="1">
      <c r="A17" s="75"/>
      <c r="B17" s="70"/>
      <c r="C17" s="59" t="s">
        <v>42</v>
      </c>
      <c r="D17" s="59"/>
      <c r="E17" s="63">
        <f>0.52+0.32+0.36+2*0.22+0.042+0.11+2*0.52</f>
        <v>2.8320000000000003</v>
      </c>
      <c r="F17" s="59"/>
    </row>
    <row r="18" spans="1:6" ht="12.75">
      <c r="A18" s="75" t="s">
        <v>167</v>
      </c>
      <c r="B18" s="70" t="s">
        <v>179</v>
      </c>
      <c r="C18" s="76" t="s">
        <v>4</v>
      </c>
      <c r="D18" s="76"/>
      <c r="E18" s="77"/>
      <c r="F18" s="76"/>
    </row>
    <row r="19" spans="1:6" ht="12.75">
      <c r="A19" s="75"/>
      <c r="B19" s="70"/>
      <c r="C19" s="76"/>
      <c r="D19" s="76"/>
      <c r="E19" s="77"/>
      <c r="F19" s="76"/>
    </row>
    <row r="20" spans="1:6" ht="12.75">
      <c r="A20" s="75"/>
      <c r="B20" s="70"/>
      <c r="C20" s="76"/>
      <c r="D20" s="76"/>
      <c r="E20" s="77"/>
      <c r="F20" s="76"/>
    </row>
    <row r="21" spans="1:6" ht="15" customHeight="1">
      <c r="A21" s="75" t="s">
        <v>168</v>
      </c>
      <c r="B21" s="70" t="s">
        <v>180</v>
      </c>
      <c r="C21" s="59" t="s">
        <v>4</v>
      </c>
      <c r="D21" s="59"/>
      <c r="E21" s="63">
        <f>E15</f>
        <v>8668.10852</v>
      </c>
      <c r="F21" s="59"/>
    </row>
    <row r="22" spans="1:6" ht="15" customHeight="1">
      <c r="A22" s="75"/>
      <c r="B22" s="70"/>
      <c r="C22" s="59" t="s">
        <v>166</v>
      </c>
      <c r="D22" s="59"/>
      <c r="E22" s="63">
        <f>E16</f>
        <v>2</v>
      </c>
      <c r="F22" s="59"/>
    </row>
    <row r="23" spans="1:6" ht="15" customHeight="1">
      <c r="A23" s="75"/>
      <c r="B23" s="70"/>
      <c r="C23" s="59" t="s">
        <v>42</v>
      </c>
      <c r="D23" s="59"/>
      <c r="E23" s="63">
        <f>E17</f>
        <v>2.8320000000000003</v>
      </c>
      <c r="F23" s="59"/>
    </row>
    <row r="24" spans="1:6" ht="15" customHeight="1">
      <c r="A24" s="75" t="s">
        <v>169</v>
      </c>
      <c r="B24" s="71" t="s">
        <v>181</v>
      </c>
      <c r="C24" s="59" t="s">
        <v>4</v>
      </c>
      <c r="D24" s="59"/>
      <c r="E24" s="63"/>
      <c r="F24" s="59"/>
    </row>
    <row r="25" spans="1:6" ht="15" customHeight="1">
      <c r="A25" s="75"/>
      <c r="B25" s="72"/>
      <c r="C25" s="59" t="s">
        <v>166</v>
      </c>
      <c r="D25" s="59"/>
      <c r="E25" s="63"/>
      <c r="F25" s="59"/>
    </row>
    <row r="26" spans="1:6" ht="15" customHeight="1">
      <c r="A26" s="75"/>
      <c r="B26" s="73"/>
      <c r="C26" s="59" t="s">
        <v>42</v>
      </c>
      <c r="D26" s="59"/>
      <c r="E26" s="63"/>
      <c r="F26" s="59"/>
    </row>
    <row r="27" spans="1:6" ht="15" customHeight="1">
      <c r="A27" s="75" t="s">
        <v>170</v>
      </c>
      <c r="B27" s="71" t="s">
        <v>171</v>
      </c>
      <c r="C27" s="59" t="s">
        <v>4</v>
      </c>
      <c r="D27" s="59"/>
      <c r="E27" s="63">
        <f>E21-E30</f>
        <v>7479.500489999999</v>
      </c>
      <c r="F27" s="59"/>
    </row>
    <row r="28" spans="1:6" ht="15" customHeight="1">
      <c r="A28" s="75"/>
      <c r="B28" s="72"/>
      <c r="C28" s="59" t="s">
        <v>166</v>
      </c>
      <c r="D28" s="59"/>
      <c r="E28" s="63">
        <f>E22</f>
        <v>2</v>
      </c>
      <c r="F28" s="59"/>
    </row>
    <row r="29" spans="1:6" ht="15" customHeight="1">
      <c r="A29" s="75"/>
      <c r="B29" s="73"/>
      <c r="C29" s="59" t="s">
        <v>42</v>
      </c>
      <c r="D29" s="59"/>
      <c r="E29" s="63">
        <f>E23</f>
        <v>2.8320000000000003</v>
      </c>
      <c r="F29" s="59"/>
    </row>
    <row r="30" spans="1:6" ht="15" customHeight="1">
      <c r="A30" s="75" t="s">
        <v>172</v>
      </c>
      <c r="B30" s="71" t="s">
        <v>182</v>
      </c>
      <c r="C30" s="59" t="s">
        <v>4</v>
      </c>
      <c r="D30" s="59"/>
      <c r="E30" s="63">
        <v>1188.60803</v>
      </c>
      <c r="F30" s="59"/>
    </row>
    <row r="31" spans="1:6" ht="15" customHeight="1">
      <c r="A31" s="75"/>
      <c r="B31" s="72"/>
      <c r="C31" s="59" t="s">
        <v>166</v>
      </c>
      <c r="D31" s="59"/>
      <c r="E31" s="63">
        <v>0</v>
      </c>
      <c r="F31" s="59"/>
    </row>
    <row r="32" spans="1:6" ht="15" customHeight="1">
      <c r="A32" s="75"/>
      <c r="B32" s="73"/>
      <c r="C32" s="59" t="s">
        <v>42</v>
      </c>
      <c r="D32" s="59"/>
      <c r="E32" s="63">
        <v>0</v>
      </c>
      <c r="F32" s="59"/>
    </row>
    <row r="33" spans="1:6" ht="15" customHeight="1">
      <c r="A33" s="75" t="s">
        <v>173</v>
      </c>
      <c r="B33" s="70" t="s">
        <v>174</v>
      </c>
      <c r="C33" s="59" t="s">
        <v>4</v>
      </c>
      <c r="D33" s="59"/>
      <c r="E33" s="63">
        <v>0</v>
      </c>
      <c r="F33" s="59"/>
    </row>
    <row r="34" spans="1:6" ht="15" customHeight="1">
      <c r="A34" s="75"/>
      <c r="B34" s="70"/>
      <c r="C34" s="59" t="s">
        <v>166</v>
      </c>
      <c r="D34" s="59"/>
      <c r="E34" s="63">
        <v>0</v>
      </c>
      <c r="F34" s="59"/>
    </row>
    <row r="35" spans="1:6" ht="15" customHeight="1">
      <c r="A35" s="75"/>
      <c r="B35" s="70"/>
      <c r="C35" s="59" t="s">
        <v>42</v>
      </c>
      <c r="D35" s="59"/>
      <c r="E35" s="63">
        <v>0</v>
      </c>
      <c r="F35" s="59"/>
    </row>
    <row r="36" spans="1:6" ht="38.25">
      <c r="A36" s="56" t="s">
        <v>175</v>
      </c>
      <c r="B36" s="58" t="s">
        <v>183</v>
      </c>
      <c r="C36" s="57" t="s">
        <v>4</v>
      </c>
      <c r="D36" s="57"/>
      <c r="E36" s="62">
        <v>77521.22676</v>
      </c>
      <c r="F36" s="57"/>
    </row>
    <row r="38" ht="12.75">
      <c r="A38" s="8" t="s">
        <v>7</v>
      </c>
    </row>
    <row r="39" spans="1:6" ht="12.75">
      <c r="A39" s="74" t="s">
        <v>176</v>
      </c>
      <c r="B39" s="74"/>
      <c r="C39" s="74"/>
      <c r="D39" s="74"/>
      <c r="E39" s="74"/>
      <c r="F39" s="74"/>
    </row>
    <row r="40" spans="1:6" ht="12.75">
      <c r="A40" s="74"/>
      <c r="B40" s="74"/>
      <c r="C40" s="74"/>
      <c r="D40" s="74"/>
      <c r="E40" s="74"/>
      <c r="F40" s="74"/>
    </row>
  </sheetData>
  <sheetProtection/>
  <mergeCells count="25">
    <mergeCell ref="D12:E12"/>
    <mergeCell ref="A12:A13"/>
    <mergeCell ref="A6:F6"/>
    <mergeCell ref="A15:A17"/>
    <mergeCell ref="A18:A20"/>
    <mergeCell ref="C18:C20"/>
    <mergeCell ref="D18:D20"/>
    <mergeCell ref="E18:E20"/>
    <mergeCell ref="F18:F20"/>
    <mergeCell ref="B12:B13"/>
    <mergeCell ref="C12:C13"/>
    <mergeCell ref="F12:F13"/>
    <mergeCell ref="A39:F40"/>
    <mergeCell ref="A21:A23"/>
    <mergeCell ref="A24:A26"/>
    <mergeCell ref="A27:A29"/>
    <mergeCell ref="A30:A32"/>
    <mergeCell ref="A33:A35"/>
    <mergeCell ref="B33:B35"/>
    <mergeCell ref="B15:B17"/>
    <mergeCell ref="B18:B20"/>
    <mergeCell ref="B21:B23"/>
    <mergeCell ref="B30:B32"/>
    <mergeCell ref="B27:B29"/>
    <mergeCell ref="B24:B26"/>
  </mergeCells>
  <printOptions/>
  <pageMargins left="0.7" right="0.2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Administraror</cp:lastModifiedBy>
  <cp:lastPrinted>2022-03-30T11:39:47Z</cp:lastPrinted>
  <dcterms:created xsi:type="dcterms:W3CDTF">2004-09-19T06:34:55Z</dcterms:created>
  <dcterms:modified xsi:type="dcterms:W3CDTF">2022-03-31T05:10:31Z</dcterms:modified>
  <cp:category/>
  <cp:version/>
  <cp:contentType/>
  <cp:contentStatus/>
</cp:coreProperties>
</file>